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75" windowWidth="11340" windowHeight="3135" tabRatio="71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_xlfn.IFERROR" hidden="1">#NAME?</definedName>
    <definedName name="_xlnm.Print_Titles" localSheetId="2">'Приложение 4 '!$8:$9</definedName>
    <definedName name="_xlnm.Print_Area" localSheetId="1">'Приложение 3'!$A$1:$U$94</definedName>
    <definedName name="_xlnm.Print_Area" localSheetId="2">'Приложение 4 '!$A$1:$F$183</definedName>
    <definedName name="_xlnm.Print_Area" localSheetId="3">'Приложение 5 '!$A$5:$J$143</definedName>
  </definedNames>
  <calcPr fullCalcOnLoad="1"/>
</workbook>
</file>

<file path=xl/sharedStrings.xml><?xml version="1.0" encoding="utf-8"?>
<sst xmlns="http://schemas.openxmlformats.org/spreadsheetml/2006/main" count="874" uniqueCount="369">
  <si>
    <t>Вспомогательные материалы</t>
  </si>
  <si>
    <t>Оплата труда ППП (без ЕСН)</t>
  </si>
  <si>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</si>
  <si>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</si>
  <si>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</si>
  <si>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</si>
  <si>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</si>
  <si>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</si>
  <si>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</si>
  <si>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</si>
  <si>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</si>
  <si>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</si>
  <si>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</si>
  <si>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</si>
  <si>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</si>
  <si>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</si>
  <si>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</si>
  <si>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4</t>
  </si>
  <si>
    <t>________________________________</t>
  </si>
  <si>
    <t>Итого по статье "другие прочие расходы, связанные с производством и реализацией"</t>
  </si>
  <si>
    <t>Расходы по выполнению мероприятий по технологическому присоединению , всего</t>
  </si>
  <si>
    <t>Затраты по исполнительному аппарату         ОАО "МРСК Юга"</t>
  </si>
  <si>
    <t>Выпадающие доходы по технологическому присоединению потребителей льготных категорий в т.ч:</t>
  </si>
  <si>
    <t>6-20</t>
  </si>
  <si>
    <t>3.5.</t>
  </si>
  <si>
    <t>Приложение № 5</t>
  </si>
  <si>
    <t>Начальник отдела тарифообразования</t>
  </si>
  <si>
    <t>Итого ставка платы за технологическое присоединение</t>
  </si>
  <si>
    <t xml:space="preserve"> </t>
  </si>
  <si>
    <t>1</t>
  </si>
  <si>
    <t>Энергия на хозяйственные нужды</t>
  </si>
  <si>
    <t>Прочие расходы, всего, в том числе: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</si>
  <si>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</si>
  <si>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</si>
  <si>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</si>
  <si>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Внереализационные расходы, всего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</si>
  <si>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</si>
  <si>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</si>
  <si>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</si>
  <si>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</si>
  <si>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</si>
  <si>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работы и услуги непроизводственного характера, в.ч. :</t>
  </si>
  <si>
    <t xml:space="preserve"> - расходы на услуги банков</t>
  </si>
  <si>
    <t xml:space="preserve"> - % за пользование кредитом</t>
  </si>
  <si>
    <t xml:space="preserve"> - денежные выплаты социального характера (по Коллективному договору)</t>
  </si>
  <si>
    <t>2.</t>
  </si>
  <si>
    <t>услуги связи</t>
  </si>
  <si>
    <t>3.1.</t>
  </si>
  <si>
    <t>3.2.</t>
  </si>
  <si>
    <t>3.3.</t>
  </si>
  <si>
    <t>3.4.</t>
  </si>
  <si>
    <t>4.1.</t>
  </si>
  <si>
    <t>4.2.</t>
  </si>
  <si>
    <t>5.1.</t>
  </si>
  <si>
    <t>5.2.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</si>
  <si>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</si>
  <si>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</si>
  <si>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</si>
  <si>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</si>
  <si>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</si>
  <si>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</si>
  <si>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</si>
  <si>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</si>
  <si>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 xml:space="preserve">Наименование </t>
  </si>
  <si>
    <t xml:space="preserve">Утверждено </t>
  </si>
  <si>
    <t xml:space="preserve">Факт      </t>
  </si>
  <si>
    <t xml:space="preserve">Отклонение (факт-утверждено) </t>
  </si>
  <si>
    <t xml:space="preserve">Исполнение показателя,       %  </t>
  </si>
  <si>
    <t xml:space="preserve">Ожидаемый факт     </t>
  </si>
  <si>
    <t xml:space="preserve">Заявка </t>
  </si>
  <si>
    <t>гр.5= гр.4-гр.3</t>
  </si>
  <si>
    <t>гр.6= гр.4 / гр.3</t>
  </si>
  <si>
    <t>6-20 кВ</t>
  </si>
  <si>
    <t>Подробная расшифровка  по  статьям, тыс.руб.</t>
  </si>
  <si>
    <t>Расходы на строительство  объектов 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</si>
  <si>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более 670 кВт                                              </t>
  </si>
  <si>
    <t>Объем максимальной мощности, (кВт)</t>
  </si>
  <si>
    <t>до 15 кВт включительно (не льготная категория заявителей)</t>
  </si>
  <si>
    <t>до 15 кВт включительно                                        (не льготная категория заявителей)</t>
  </si>
  <si>
    <t>до 15 кВт включительно                                    (не льготная категория заявителей)</t>
  </si>
  <si>
    <t>до 15 кВт включительно                                         (не льготная категория заявителей)</t>
  </si>
  <si>
    <t xml:space="preserve">более 670 кВт                                           </t>
  </si>
  <si>
    <t>Отчисления на страховые взносы</t>
  </si>
  <si>
    <t xml:space="preserve"> - налоги и сборы, уменьшающие налогооблагаемую базу на прибыль организаций, всего</t>
  </si>
  <si>
    <t xml:space="preserve">другие прочие расходы, связанные с производством и реализацией </t>
  </si>
  <si>
    <t>Итого по статье "прочие обоснованные расходы"</t>
  </si>
  <si>
    <t>до 15 кВт включительно                                        ( льготная категория заявителей), шт</t>
  </si>
  <si>
    <t>Разработка сетевой организацией проектной документации по строительству "последней мили"</t>
  </si>
  <si>
    <t>строительство пунктов секционирования*</t>
  </si>
  <si>
    <t>строительство комплексных трансформаторных подстанций (КТП), распределительных трансформаторных подстанций (РТП) с классом напряжения до 35 кВ*</t>
  </si>
  <si>
    <t>гр.1</t>
  </si>
  <si>
    <t>гр.2</t>
  </si>
  <si>
    <t>гр.3</t>
  </si>
  <si>
    <t>гр.4</t>
  </si>
  <si>
    <t>гр.5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</si>
  <si>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</si>
  <si>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</si>
  <si>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</si>
  <si>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</si>
  <si>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</si>
  <si>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</si>
  <si>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>Приложение №7</t>
  </si>
  <si>
    <t>Ед. изм</t>
  </si>
  <si>
    <t>Стоимость строительства в ценах 2001 года (без НДС)</t>
  </si>
  <si>
    <t>Налог на прибыль</t>
  </si>
  <si>
    <t>Стандартизированная тарифная ставка платы</t>
  </si>
  <si>
    <t>НН</t>
  </si>
  <si>
    <t>СН2</t>
  </si>
  <si>
    <t xml:space="preserve"> С 1</t>
  </si>
  <si>
    <t>-</t>
  </si>
  <si>
    <t>Подготовка и выдача сетевой организацией технических условий Заявителю (ТУ)</t>
  </si>
  <si>
    <t xml:space="preserve">Участие в осмотре должностным лицом Ростехнадзора присоединяемых Устройств </t>
  </si>
  <si>
    <t>Фактические действия по присоединению и обеспечению работы Устройств в электрической сети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</si>
  <si>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</si>
  <si>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</si>
  <si>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t>С 2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</si>
  <si>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</si>
  <si>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</si>
  <si>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</si>
  <si>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</si>
  <si>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</si>
  <si>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t>С 3</t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</si>
  <si>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</si>
  <si>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</si>
  <si>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</si>
  <si>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</si>
  <si>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</si>
  <si>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</si>
  <si>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</si>
  <si>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</si>
  <si>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</si>
  <si>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</si>
  <si>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</si>
  <si>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</si>
  <si>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</si>
  <si>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>С4</t>
  </si>
  <si>
    <t xml:space="preserve"> 2014 год</t>
  </si>
  <si>
    <t>строительство воздушных линий *</t>
  </si>
  <si>
    <t>строительство кабельных линий *</t>
  </si>
  <si>
    <t>строительство центров питания, подстанций классом напряжения 35 кВ и выше (ПС)*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</si>
  <si>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</si>
  <si>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</si>
  <si>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</si>
  <si>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</si>
  <si>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</si>
  <si>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t>**Стандартизированные тарифные ставки (С2, С3,С4) определены в базовых ценах 2001 года (применен коэффициент пересчета текущих цен в цены 2001 года), стандартизированная тарифная ставка на 2015 год в части расчета стоимости соответствует представленным объектам аналогам из приложения 9.1.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</si>
  <si>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</si>
  <si>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</si>
  <si>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</si>
  <si>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</si>
  <si>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</si>
  <si>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</si>
  <si>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</si>
  <si>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</si>
  <si>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</si>
  <si>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Другие прочие затраты</t>
  </si>
  <si>
    <t>Оплата дней нетрудоспособности</t>
  </si>
  <si>
    <t>НПО</t>
  </si>
  <si>
    <t>Расходы на страхование</t>
  </si>
  <si>
    <t>Расходы на экологию (кроме налогов и сборов)</t>
  </si>
  <si>
    <t>Затраты на инновации</t>
  </si>
  <si>
    <t>Е.Н. Панкрашова</t>
  </si>
  <si>
    <t>Оплата труда  (без ЕСН) (26 счет)</t>
  </si>
  <si>
    <t>Отчисления на социальные нужды (26 счет)</t>
  </si>
  <si>
    <t>Амортизационные отчисления</t>
  </si>
  <si>
    <t>Коммунальные услуги</t>
  </si>
  <si>
    <t>IT - услуги</t>
  </si>
  <si>
    <t>Прочие услуги сторонних организаций</t>
  </si>
  <si>
    <t>Услуги по обучению</t>
  </si>
  <si>
    <t>Командировочные расходы</t>
  </si>
  <si>
    <t>Подписка на газеты и журналы</t>
  </si>
  <si>
    <t>Канцтовары</t>
  </si>
  <si>
    <t>Расходы по управлению собственностью</t>
  </si>
  <si>
    <t>Почтовые и телеграфные расходы и курьерские</t>
  </si>
  <si>
    <t>Затраты по охране труда</t>
  </si>
  <si>
    <t>Услуги по аттестации объекта информатизации, составляющей государственную тайну</t>
  </si>
  <si>
    <t>6.1.</t>
  </si>
  <si>
    <t>6.2.</t>
  </si>
  <si>
    <t>С.Г. Епифанов</t>
  </si>
  <si>
    <t xml:space="preserve"> 2015 год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</si>
  <si>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</si>
  <si>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>Н.В. Михайлова</t>
  </si>
  <si>
    <t>от присоединения заявителей до 150 кВт с инвестиционной стоставляющей за IV кв. 2015 г.</t>
  </si>
  <si>
    <t>Расходы от реализация МПЗ</t>
  </si>
  <si>
    <t>Резерв по сомнительным долгам</t>
  </si>
  <si>
    <t xml:space="preserve"> Штрафы, пени, неустойки по хозяйственным договорам признанные</t>
  </si>
  <si>
    <t xml:space="preserve"> Проценты за пользование чужими денежными средствами</t>
  </si>
  <si>
    <t>Убыток прошлых лет, выявленный в отчетном периоде</t>
  </si>
  <si>
    <t>Прочие расходы на содержание социальной сферы</t>
  </si>
  <si>
    <t>Расходы на проведение  культурно-просветительных мероприятий</t>
  </si>
  <si>
    <t>Расходы на отчисления профсоюзу по локальным нормативным актам</t>
  </si>
  <si>
    <t xml:space="preserve">Расходы на празднование Дня энергетика </t>
  </si>
  <si>
    <t xml:space="preserve"> Детские новогодние подарки</t>
  </si>
  <si>
    <t>Фонд заработной платы непроизводственного характера всего, в том числе:</t>
  </si>
  <si>
    <t>7.1</t>
  </si>
  <si>
    <t>премия юбилейная</t>
  </si>
  <si>
    <t>7.2</t>
  </si>
  <si>
    <t>корпоративные и другие награды</t>
  </si>
  <si>
    <t>7.3</t>
  </si>
  <si>
    <t>единовременные выплаты ко дню Энергетика</t>
  </si>
  <si>
    <t>7.4</t>
  </si>
  <si>
    <t xml:space="preserve"> Судебные издержки</t>
  </si>
  <si>
    <t>Возмещение ущерба</t>
  </si>
  <si>
    <t>Невозмещаемый НДС</t>
  </si>
  <si>
    <t>Государственная пошлина и прочие сборы</t>
  </si>
  <si>
    <t>Расходы на СМИ, PR</t>
  </si>
  <si>
    <t>Расходы по ликвидации (списанию) объектов ОС, НЗС</t>
  </si>
  <si>
    <t xml:space="preserve"> Вода питьевая</t>
  </si>
  <si>
    <t xml:space="preserve"> Командировочные расходы непроизводственного характера</t>
  </si>
  <si>
    <t xml:space="preserve"> Поздравление партнеров - материалы</t>
  </si>
  <si>
    <t xml:space="preserve"> Списание ТМЦ непроизводственного характера</t>
  </si>
  <si>
    <t xml:space="preserve"> Страховые взносы</t>
  </si>
  <si>
    <t>Расходы Списание дебиторской задолженности более 3 лет</t>
  </si>
  <si>
    <t>Услуги по переплету годового отчета</t>
  </si>
  <si>
    <t>Хозяйственные расходы по благоустройству территории</t>
  </si>
  <si>
    <t>Расшифровка п. 1.6.4. - денежные выплаты социального характера (по Коллективному договору)</t>
  </si>
  <si>
    <t>Материальная помощь в связи с рождением ребенка</t>
  </si>
  <si>
    <t>Материальная помощь в связи с регистрацией брака</t>
  </si>
  <si>
    <t>Материальная помощь в случае возобновления трудовых отношений в течение 3-х месяцев после прохождения срочной военной службы в Вооруженных силах РФ</t>
  </si>
  <si>
    <t>Материальная помощь в связи с погребением близких родственников</t>
  </si>
  <si>
    <t xml:space="preserve">Материальная помощь при уходе на пенсию </t>
  </si>
  <si>
    <t>Материальная помощь к отпуску</t>
  </si>
  <si>
    <t>Льготирование детских лагерей и пансионатов, льготирование пансионатов отдыха</t>
  </si>
  <si>
    <t xml:space="preserve">Компенсации на содержание детей в ДДУ семьям, имеющим троих и более детей </t>
  </si>
  <si>
    <t>Компенсация работникам, находящимся в отпуске по уходу за ребенком в возрасте от 1,5 до 3-х лет</t>
  </si>
  <si>
    <t>Расходы Материальная помощь участникам ВОВ</t>
  </si>
  <si>
    <t>Расходы Материальная помощь пенсионерам ко Дню энергетика</t>
  </si>
  <si>
    <t xml:space="preserve">от  предоставления рассрочки по заявителям от 15 до 150 кВт </t>
  </si>
  <si>
    <t xml:space="preserve">с присоединяемой мощностью не выше 15 кВт </t>
  </si>
  <si>
    <t>2016 год</t>
  </si>
  <si>
    <t>Плановые показатели на 2016 год</t>
  </si>
  <si>
    <t>материал провода - медные жилы (один кабель в траншее)</t>
  </si>
  <si>
    <t>материал провода - медные жилы (два кабеля в траншее)</t>
  </si>
  <si>
    <t>материал провода - алюминиевые жилы (один кабель в траншее)</t>
  </si>
  <si>
    <t>материал провода - алюминиевые жилы (два кабеля в траншее)</t>
  </si>
  <si>
    <t>Заместитель начальника департамента технологического присоединения</t>
  </si>
  <si>
    <t>Начальник управления экономики и тарифообразования</t>
  </si>
  <si>
    <t>Заместитель директора по экономике и финансам</t>
  </si>
  <si>
    <t>6.1</t>
  </si>
  <si>
    <t>Расходы на проведение спортивных мероприятий</t>
  </si>
  <si>
    <t>6.2</t>
  </si>
  <si>
    <t>6.3</t>
  </si>
  <si>
    <t>6.4</t>
  </si>
  <si>
    <t>6.5</t>
  </si>
  <si>
    <t>премия к 50-ти летию АЭС</t>
  </si>
  <si>
    <t>7.5</t>
  </si>
  <si>
    <t>социальные отпуска</t>
  </si>
  <si>
    <t>Списание неликвидных ТМЦ</t>
  </si>
  <si>
    <t>Расходы Услуги оценщиков: оценка имущества, арендной платы, актуализация оценки</t>
  </si>
  <si>
    <t>Расходы Информационно-консультационные услуги непроизводственного назначения</t>
  </si>
  <si>
    <t>Расходы от реализации прочих активов</t>
  </si>
  <si>
    <t>Расходы ДМС и добровольное страхование от несчастных случаев работников непромышленной сферы</t>
  </si>
  <si>
    <t>Аренда земли под объектами строительства</t>
  </si>
  <si>
    <t>Расходы по проведению мероприятия, посвященного 50-ти летию Астраханских электрических сетей</t>
  </si>
  <si>
    <t>Услуги мед.учреждения</t>
  </si>
  <si>
    <t>Списание расходов по ответственному хранению материальных ценностей (Государственный контракт на возмещение затрат по ответственному хранению матер.ценностей мобилиз.резерва)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</si>
  <si>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</si>
  <si>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</si>
  <si>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</si>
  <si>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</si>
  <si>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филиала ПАО "МРСК Юга" - "Астраханьэнерго" на 2016 год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</si>
  <si>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</si>
  <si>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</si>
  <si>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</si>
  <si>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</si>
  <si>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</si>
  <si>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</si>
  <si>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</si>
  <si>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</si>
  <si>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</si>
  <si>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</si>
  <si>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Филиал Публичного акционерного общества "Межрегиональная распределительная сетевая компания юга" - "Астраханьэнерго"</t>
  </si>
  <si>
    <t>Филиал ПАО "МРСК Юга" - "Астраханьэнерго"</t>
  </si>
  <si>
    <t>г. Астрахань, ул. Красная Набережная, д. 32</t>
  </si>
  <si>
    <t>г. Ростов-на-Дону, ул. Большая Садовая, д. 49</t>
  </si>
  <si>
    <t>kanc@ae.mrsk-yuga.ru</t>
  </si>
  <si>
    <t>(8512) 44-55-78</t>
  </si>
  <si>
    <t>Алаев Тимур Улюмджиевич - заместитель генерального директора - директор филиала ПАО "МРСК Юга" - "Астраханьэнерго"</t>
  </si>
  <si>
    <t>Приложение № 3</t>
  </si>
  <si>
    <t>СТАНДАРТИЗИРОВАННЫЕ ТАРИФНЫЕ СТАВКИ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</si>
  <si>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"Астраханьэнерго"</t>
  </si>
  <si>
    <t>на 2016 год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</si>
  <si>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</si>
  <si>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</si>
  <si>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</si>
  <si>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</si>
  <si>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</si>
  <si>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</si>
  <si>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</si>
  <si>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</si>
  <si>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Приложение № 4</t>
  </si>
  <si>
    <t>РАСХОДЫ НА МЕРОПРИЯТИЯ,</t>
  </si>
  <si>
    <t>осуществляемые при технологическом присоединении</t>
  </si>
  <si>
    <t>(8512) 79-32-19 
Михайлова Наталья Владимировна - начальник отдела тарифообразования</t>
  </si>
  <si>
    <t>Ставки для расчета платы по каждому мероприятию, (руб./ кВт) (без учета НДС)</t>
  </si>
  <si>
    <r>
      <t xml:space="preserve">Утверждено 
</t>
    </r>
    <r>
      <rPr>
        <sz val="10"/>
        <rFont val="Times New Roman"/>
        <family val="1"/>
      </rPr>
      <t>(без льготников)</t>
    </r>
  </si>
  <si>
    <r>
      <t xml:space="preserve">Факт 
</t>
    </r>
    <r>
      <rPr>
        <sz val="10"/>
        <rFont val="Times New Roman"/>
        <family val="1"/>
      </rPr>
      <t xml:space="preserve">(на всех заявителей)    </t>
    </r>
    <r>
      <rPr>
        <sz val="14"/>
        <rFont val="Times New Roman"/>
        <family val="1"/>
      </rPr>
      <t xml:space="preserve"> </t>
    </r>
  </si>
  <si>
    <t>(тыс. рублей)</t>
  </si>
  <si>
    <t xml:space="preserve">Выпадающие доходы / экономия средств 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</si>
  <si>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</si>
  <si>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</si>
  <si>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</si>
  <si>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</si>
  <si>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</si>
  <si>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</si>
  <si>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</si>
  <si>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</si>
  <si>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</si>
  <si>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</si>
  <si>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</si>
  <si>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</si>
  <si>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</si>
  <si>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</si>
  <si>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</si>
  <si>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Приложение № 7</t>
  </si>
  <si>
    <t>Приложение № 6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</si>
  <si>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</si>
  <si>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</si>
  <si>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</si>
  <si>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</si>
  <si>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</si>
  <si>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</si>
  <si>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</si>
  <si>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</si>
  <si>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</si>
  <si>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Ожидаемые данные за 
2015 год</t>
  </si>
  <si>
    <t>РАСЧЕТ
необходимой валовой выручки на технологическое присоединение
 филиала ПАО "МРСК Юга" - "Астраханьэнерго"</t>
  </si>
  <si>
    <t>Категория
заявителей</t>
  </si>
  <si>
    <t>35 кВ
 и выше</t>
  </si>
  <si>
    <t>Количество договоров
(штук)</t>
  </si>
  <si>
    <t>Максимальная мощность
(кВт)</t>
  </si>
  <si>
    <t>Стоимость договоров
(без НДС) (тыс. рублей)</t>
  </si>
  <si>
    <t>1. До 15 кВт - 
всего</t>
  </si>
  <si>
    <t>в том числе</t>
  </si>
  <si>
    <t>льготная категория*</t>
  </si>
  <si>
    <t>2. От 15 до 
150 кВт - 
всего</t>
  </si>
  <si>
    <t>льготная категория**</t>
  </si>
  <si>
    <t>3. От 150 до 
670 кВт - 
всего</t>
  </si>
  <si>
    <t>по индивидуальному проекту</t>
  </si>
  <si>
    <t>4. От 670 до 
8900 кВт - 
всего</t>
  </si>
  <si>
    <t>5. От 8900 кВт - 
всего</t>
  </si>
  <si>
    <t>6. Объекты генерации</t>
  </si>
  <si>
    <t>Приложение № 8</t>
  </si>
  <si>
    <t>Количество заявок
(штук)</t>
  </si>
  <si>
    <t>*Заявители, оплачивающие технологическое присоединение своих энергопринимающих устройств в размере не более 550 рублей.</t>
  </si>
  <si>
    <t xml:space="preserve"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 </t>
  </si>
  <si>
    <t>Приложение № 9</t>
  </si>
  <si>
    <t>*** Данные представлены оперативно по состоянию на 01.10.2015</t>
  </si>
  <si>
    <t>ИНФОРМАЦИЯ
об осуществлении технологического присоединения по договорам, заключенным за текущий год***</t>
  </si>
  <si>
    <t>ИНФОРМАЦИЯ
о поданных заявках на технологическое присоединение за текущий год***</t>
  </si>
  <si>
    <t>*</t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</si>
  <si>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</si>
  <si>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</si>
  <si>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Распределение необходимой валовой выручки*, 
(рублей)</t>
  </si>
  <si>
    <t>по временной схеме**</t>
  </si>
  <si>
    <t>**</t>
  </si>
  <si>
    <t>В связи с эквивалентностью трудозатрат, Стандартизированные тарифные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по постоянной схеме присоединения и по временной одинаковые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</si>
  <si>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</si>
  <si>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</si>
  <si>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</si>
  <si>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***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</si>
  <si>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</si>
  <si>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</si>
  <si>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</si>
  <si>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</si>
  <si>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</si>
  <si>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расходов.</t>
  </si>
  <si>
    <t>В связи с эквивалентностью трудозатрат ставки платы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мощностии, по постоянной схеме присоединения и по временной одинаковые.</t>
  </si>
  <si>
    <t xml:space="preserve">Выполнение сетевой организацией мероприятий, связанных со строительством "последней мили", всего в т.ч.***: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</si>
</sst>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i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24" fillId="4" borderId="0" applyBorder="0">
      <alignment horizontal="right"/>
      <protection/>
    </xf>
    <xf numFmtId="0" fontId="67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right" wrapText="1"/>
      <protection/>
    </xf>
    <xf numFmtId="0" fontId="0" fillId="0" borderId="0" xfId="0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60">
      <alignment/>
      <protection/>
    </xf>
    <xf numFmtId="0" fontId="16" fillId="0" borderId="0" xfId="60" applyFont="1">
      <alignment/>
      <protection/>
    </xf>
    <xf numFmtId="0" fontId="6" fillId="0" borderId="0" xfId="60" applyFill="1">
      <alignment/>
      <protection/>
    </xf>
    <xf numFmtId="0" fontId="12" fillId="0" borderId="0" xfId="60" applyFont="1" applyFill="1" applyAlignment="1">
      <alignment wrapText="1"/>
      <protection/>
    </xf>
    <xf numFmtId="0" fontId="12" fillId="0" borderId="0" xfId="60" applyFont="1">
      <alignment/>
      <protection/>
    </xf>
    <xf numFmtId="49" fontId="1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8" fillId="0" borderId="0" xfId="61" applyFont="1" applyAlignment="1">
      <alignment/>
      <protection/>
    </xf>
    <xf numFmtId="0" fontId="18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6" fillId="0" borderId="0" xfId="60" applyAlignment="1">
      <alignment horizontal="center" vertical="center"/>
      <protection/>
    </xf>
    <xf numFmtId="0" fontId="20" fillId="0" borderId="0" xfId="60" applyFont="1">
      <alignment/>
      <protection/>
    </xf>
    <xf numFmtId="41" fontId="4" fillId="4" borderId="10" xfId="61" applyNumberFormat="1" applyFont="1" applyFill="1" applyBorder="1" applyAlignment="1">
      <alignment horizontal="center"/>
      <protection/>
    </xf>
    <xf numFmtId="0" fontId="21" fillId="0" borderId="0" xfId="60" applyFont="1">
      <alignment/>
      <protection/>
    </xf>
    <xf numFmtId="0" fontId="4" fillId="0" borderId="0" xfId="61" applyFont="1" applyBorder="1" applyAlignment="1">
      <alignment horizontal="center"/>
      <protection/>
    </xf>
    <xf numFmtId="0" fontId="6" fillId="0" borderId="0" xfId="60" applyFont="1">
      <alignment/>
      <protection/>
    </xf>
    <xf numFmtId="179" fontId="4" fillId="4" borderId="10" xfId="61" applyNumberFormat="1" applyFont="1" applyFill="1" applyBorder="1" applyAlignment="1">
      <alignment horizontal="center"/>
      <protection/>
    </xf>
    <xf numFmtId="43" fontId="6" fillId="0" borderId="0" xfId="60" applyNumberFormat="1">
      <alignment/>
      <protection/>
    </xf>
    <xf numFmtId="41" fontId="4" fillId="0" borderId="0" xfId="61" applyNumberFormat="1" applyFont="1" applyFill="1" applyBorder="1" applyAlignment="1">
      <alignment horizontal="center"/>
      <protection/>
    </xf>
    <xf numFmtId="179" fontId="4" fillId="0" borderId="0" xfId="61" applyNumberFormat="1" applyFont="1" applyFill="1" applyBorder="1" applyAlignment="1">
      <alignment horizontal="center"/>
      <protection/>
    </xf>
    <xf numFmtId="41" fontId="3" fillId="0" borderId="0" xfId="61" applyNumberFormat="1" applyFont="1" applyFill="1" applyBorder="1" applyAlignment="1">
      <alignment horizontal="center"/>
      <protection/>
    </xf>
    <xf numFmtId="0" fontId="2" fillId="0" borderId="0" xfId="60" applyFont="1">
      <alignment/>
      <protection/>
    </xf>
    <xf numFmtId="0" fontId="12" fillId="0" borderId="0" xfId="60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4" fillId="0" borderId="0" xfId="61" applyFont="1" applyBorder="1" applyAlignment="1">
      <alignment horizontal="left"/>
      <protection/>
    </xf>
    <xf numFmtId="0" fontId="22" fillId="0" borderId="0" xfId="60" applyFont="1">
      <alignment/>
      <protection/>
    </xf>
    <xf numFmtId="0" fontId="22" fillId="0" borderId="0" xfId="60" applyFont="1" applyFill="1">
      <alignment/>
      <protection/>
    </xf>
    <xf numFmtId="0" fontId="12" fillId="0" borderId="0" xfId="0" applyFont="1" applyAlignment="1">
      <alignment horizontal="right"/>
    </xf>
    <xf numFmtId="0" fontId="22" fillId="0" borderId="0" xfId="59" applyFont="1" applyFill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12" fillId="0" borderId="10" xfId="60" applyFont="1" applyFill="1" applyBorder="1" applyAlignment="1">
      <alignment horizontal="center" vertical="center" wrapText="1"/>
      <protection/>
    </xf>
    <xf numFmtId="3" fontId="11" fillId="0" borderId="10" xfId="60" applyNumberFormat="1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3" fontId="12" fillId="0" borderId="10" xfId="60" applyNumberFormat="1" applyFont="1" applyFill="1" applyBorder="1" applyAlignment="1">
      <alignment horizontal="left" vertical="center" wrapText="1"/>
      <protection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49" fontId="12" fillId="0" borderId="10" xfId="60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26" fillId="0" borderId="0" xfId="60" applyFont="1">
      <alignment/>
      <protection/>
    </xf>
    <xf numFmtId="183" fontId="3" fillId="4" borderId="11" xfId="61" applyNumberFormat="1" applyFont="1" applyFill="1" applyBorder="1" applyAlignment="1">
      <alignment horizontal="center"/>
      <protection/>
    </xf>
    <xf numFmtId="0" fontId="18" fillId="0" borderId="0" xfId="61" applyFont="1" applyAlignment="1">
      <alignment horizontal="center" vertical="center" wrapText="1"/>
      <protection/>
    </xf>
    <xf numFmtId="0" fontId="6" fillId="0" borderId="0" xfId="60" applyAlignment="1">
      <alignment horizontal="center" vertical="center" wrapText="1"/>
      <protection/>
    </xf>
    <xf numFmtId="0" fontId="27" fillId="0" borderId="0" xfId="60" applyFont="1" applyFill="1">
      <alignment/>
      <protection/>
    </xf>
    <xf numFmtId="0" fontId="27" fillId="0" borderId="0" xfId="60" applyFont="1">
      <alignment/>
      <protection/>
    </xf>
    <xf numFmtId="0" fontId="0" fillId="0" borderId="0" xfId="0" applyBorder="1" applyAlignment="1">
      <alignment/>
    </xf>
    <xf numFmtId="0" fontId="12" fillId="0" borderId="12" xfId="60" applyFont="1" applyFill="1" applyBorder="1" applyAlignment="1">
      <alignment vertical="center" wrapText="1"/>
      <protection/>
    </xf>
    <xf numFmtId="0" fontId="26" fillId="0" borderId="0" xfId="0" applyFont="1" applyFill="1" applyBorder="1" applyAlignment="1">
      <alignment horizontal="left"/>
    </xf>
    <xf numFmtId="49" fontId="3" fillId="0" borderId="13" xfId="61" applyNumberFormat="1" applyFont="1" applyBorder="1" applyAlignment="1">
      <alignment horizontal="center"/>
      <protection/>
    </xf>
    <xf numFmtId="49" fontId="4" fillId="0" borderId="13" xfId="61" applyNumberFormat="1" applyFont="1" applyBorder="1" applyAlignment="1">
      <alignment horizontal="center"/>
      <protection/>
    </xf>
    <xf numFmtId="49" fontId="3" fillId="0" borderId="14" xfId="61" applyNumberFormat="1" applyFont="1" applyFill="1" applyBorder="1" applyAlignment="1">
      <alignment horizontal="center" vertical="center"/>
      <protection/>
    </xf>
    <xf numFmtId="41" fontId="4" fillId="4" borderId="15" xfId="61" applyNumberFormat="1" applyFont="1" applyFill="1" applyBorder="1" applyAlignment="1">
      <alignment horizontal="center"/>
      <protection/>
    </xf>
    <xf numFmtId="41" fontId="3" fillId="4" borderId="16" xfId="61" applyNumberFormat="1" applyFont="1" applyFill="1" applyBorder="1" applyAlignment="1">
      <alignment horizontal="center"/>
      <protection/>
    </xf>
    <xf numFmtId="41" fontId="4" fillId="4" borderId="17" xfId="61" applyNumberFormat="1" applyFont="1" applyFill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11" xfId="61" applyFont="1" applyBorder="1" applyAlignment="1">
      <alignment horizontal="center"/>
      <protection/>
    </xf>
    <xf numFmtId="0" fontId="19" fillId="0" borderId="18" xfId="61" applyFont="1" applyBorder="1" applyAlignment="1">
      <alignment horizontal="center"/>
      <protection/>
    </xf>
    <xf numFmtId="0" fontId="19" fillId="0" borderId="19" xfId="61" applyFont="1" applyBorder="1" applyAlignment="1">
      <alignment horizontal="center"/>
      <protection/>
    </xf>
    <xf numFmtId="0" fontId="19" fillId="0" borderId="20" xfId="61" applyFont="1" applyBorder="1" applyAlignment="1">
      <alignment horizontal="center"/>
      <protection/>
    </xf>
    <xf numFmtId="0" fontId="19" fillId="0" borderId="21" xfId="61" applyFont="1" applyBorder="1" applyAlignment="1">
      <alignment horizontal="center"/>
      <protection/>
    </xf>
    <xf numFmtId="0" fontId="19" fillId="0" borderId="22" xfId="61" applyFont="1" applyBorder="1" applyAlignment="1">
      <alignment horizontal="center"/>
      <protection/>
    </xf>
    <xf numFmtId="179" fontId="4" fillId="4" borderId="17" xfId="61" applyNumberFormat="1" applyFont="1" applyFill="1" applyBorder="1" applyAlignment="1">
      <alignment horizontal="center"/>
      <protection/>
    </xf>
    <xf numFmtId="41" fontId="4" fillId="4" borderId="23" xfId="61" applyNumberFormat="1" applyFont="1" applyFill="1" applyBorder="1" applyAlignment="1">
      <alignment horizontal="center"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75" fontId="26" fillId="32" borderId="10" xfId="72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3" fillId="0" borderId="24" xfId="61" applyNumberFormat="1" applyFont="1" applyBorder="1" applyAlignment="1">
      <alignment horizontal="center"/>
      <protection/>
    </xf>
    <xf numFmtId="41" fontId="3" fillId="4" borderId="25" xfId="61" applyNumberFormat="1" applyFont="1" applyFill="1" applyBorder="1" applyAlignment="1">
      <alignment horizontal="center"/>
      <protection/>
    </xf>
    <xf numFmtId="41" fontId="3" fillId="4" borderId="26" xfId="61" applyNumberFormat="1" applyFont="1" applyFill="1" applyBorder="1" applyAlignment="1">
      <alignment horizontal="center"/>
      <protection/>
    </xf>
    <xf numFmtId="0" fontId="30" fillId="0" borderId="12" xfId="6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3" fontId="1" fillId="33" borderId="27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3" fontId="1" fillId="33" borderId="29" xfId="0" applyNumberFormat="1" applyFont="1" applyFill="1" applyBorder="1" applyAlignment="1">
      <alignment horizontal="center" vertical="center" wrapText="1"/>
    </xf>
    <xf numFmtId="3" fontId="1" fillId="33" borderId="3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3" fontId="1" fillId="33" borderId="31" xfId="0" applyNumberFormat="1" applyFont="1" applyFill="1" applyBorder="1" applyAlignment="1">
      <alignment horizontal="center" vertical="center" wrapText="1"/>
    </xf>
    <xf numFmtId="3" fontId="1" fillId="33" borderId="32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2" fillId="0" borderId="27" xfId="60" applyFont="1" applyFill="1" applyBorder="1" applyAlignment="1">
      <alignment horizontal="center" vertical="center" wrapText="1"/>
      <protection/>
    </xf>
    <xf numFmtId="0" fontId="12" fillId="0" borderId="27" xfId="60" applyFont="1" applyFill="1" applyBorder="1" applyAlignment="1">
      <alignment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0" borderId="29" xfId="60" applyFont="1" applyFill="1" applyBorder="1" applyAlignment="1">
      <alignment horizontal="center" vertical="center" wrapText="1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12" fillId="0" borderId="31" xfId="60" applyFont="1" applyFill="1" applyBorder="1" applyAlignment="1">
      <alignment horizontal="center" vertical="center" wrapText="1"/>
      <protection/>
    </xf>
    <xf numFmtId="0" fontId="12" fillId="0" borderId="31" xfId="59" applyFont="1" applyFill="1" applyBorder="1" applyAlignment="1">
      <alignment horizontal="center" vertical="center" wrapText="1"/>
      <protection/>
    </xf>
    <xf numFmtId="3" fontId="12" fillId="0" borderId="27" xfId="60" applyNumberFormat="1" applyFont="1" applyFill="1" applyBorder="1" applyAlignment="1">
      <alignment horizontal="left" vertical="center" wrapText="1"/>
      <protection/>
    </xf>
    <xf numFmtId="49" fontId="12" fillId="0" borderId="27" xfId="59" applyNumberFormat="1" applyFont="1" applyFill="1" applyBorder="1" applyAlignment="1">
      <alignment horizontal="center" vertical="center" wrapText="1"/>
      <protection/>
    </xf>
    <xf numFmtId="49" fontId="12" fillId="0" borderId="29" xfId="59" applyNumberFormat="1" applyFont="1" applyFill="1" applyBorder="1" applyAlignment="1">
      <alignment horizontal="center" vertical="center" wrapText="1"/>
      <protection/>
    </xf>
    <xf numFmtId="49" fontId="12" fillId="0" borderId="31" xfId="59" applyNumberFormat="1" applyFont="1" applyFill="1" applyBorder="1" applyAlignment="1">
      <alignment horizontal="center" vertical="center" wrapText="1"/>
      <protection/>
    </xf>
    <xf numFmtId="49" fontId="12" fillId="0" borderId="27" xfId="60" applyNumberFormat="1" applyFont="1" applyFill="1" applyBorder="1" applyAlignment="1">
      <alignment horizontal="center" vertical="center" wrapText="1"/>
      <protection/>
    </xf>
    <xf numFmtId="49" fontId="12" fillId="0" borderId="29" xfId="60" applyNumberFormat="1" applyFont="1" applyFill="1" applyBorder="1" applyAlignment="1">
      <alignment horizontal="center" vertical="center" wrapText="1"/>
      <protection/>
    </xf>
    <xf numFmtId="49" fontId="12" fillId="0" borderId="31" xfId="60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175" fontId="26" fillId="32" borderId="15" xfId="75" applyFont="1" applyFill="1" applyBorder="1" applyAlignment="1">
      <alignment horizontal="right" vertical="center" wrapText="1"/>
    </xf>
    <xf numFmtId="175" fontId="26" fillId="32" borderId="33" xfId="75" applyFont="1" applyFill="1" applyBorder="1" applyAlignment="1">
      <alignment horizontal="right" vertical="center" wrapText="1"/>
    </xf>
    <xf numFmtId="175" fontId="26" fillId="32" borderId="17" xfId="75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5" fontId="26" fillId="32" borderId="34" xfId="72" applyFont="1" applyFill="1" applyBorder="1" applyAlignment="1">
      <alignment horizontal="center" vertical="center" wrapText="1"/>
    </xf>
    <xf numFmtId="0" fontId="4" fillId="33" borderId="0" xfId="60" applyFont="1" applyFill="1" applyBorder="1">
      <alignment/>
      <protection/>
    </xf>
    <xf numFmtId="49" fontId="25" fillId="33" borderId="0" xfId="0" applyNumberFormat="1" applyFont="1" applyFill="1" applyAlignment="1">
      <alignment/>
    </xf>
    <xf numFmtId="0" fontId="12" fillId="33" borderId="0" xfId="60" applyFont="1" applyFill="1" applyBorder="1">
      <alignment/>
      <protection/>
    </xf>
    <xf numFmtId="0" fontId="4" fillId="0" borderId="0" xfId="60" applyFont="1">
      <alignment/>
      <protection/>
    </xf>
    <xf numFmtId="0" fontId="0" fillId="33" borderId="0" xfId="0" applyFill="1" applyAlignment="1">
      <alignment wrapText="1"/>
    </xf>
    <xf numFmtId="41" fontId="5" fillId="4" borderId="10" xfId="61" applyNumberFormat="1" applyFont="1" applyFill="1" applyBorder="1" applyAlignment="1">
      <alignment horizontal="center"/>
      <protection/>
    </xf>
    <xf numFmtId="179" fontId="5" fillId="4" borderId="35" xfId="61" applyNumberFormat="1" applyFont="1" applyFill="1" applyBorder="1" applyAlignment="1">
      <alignment horizontal="center"/>
      <protection/>
    </xf>
    <xf numFmtId="179" fontId="5" fillId="4" borderId="36" xfId="61" applyNumberFormat="1" applyFont="1" applyFill="1" applyBorder="1" applyAlignment="1">
      <alignment horizontal="center"/>
      <protection/>
    </xf>
    <xf numFmtId="175" fontId="26" fillId="32" borderId="15" xfId="72" applyFont="1" applyFill="1" applyBorder="1" applyAlignment="1">
      <alignment horizontal="center" vertical="center" wrapText="1"/>
    </xf>
    <xf numFmtId="175" fontId="26" fillId="34" borderId="10" xfId="72" applyFont="1" applyFill="1" applyBorder="1" applyAlignment="1">
      <alignment horizontal="center" vertical="center" wrapText="1"/>
    </xf>
    <xf numFmtId="0" fontId="19" fillId="0" borderId="37" xfId="61" applyFont="1" applyBorder="1" applyAlignment="1">
      <alignment horizontal="center"/>
      <protection/>
    </xf>
    <xf numFmtId="41" fontId="32" fillId="4" borderId="26" xfId="61" applyNumberFormat="1" applyFont="1" applyFill="1" applyBorder="1" applyAlignment="1">
      <alignment horizontal="center"/>
      <protection/>
    </xf>
    <xf numFmtId="41" fontId="32" fillId="4" borderId="10" xfId="61" applyNumberFormat="1" applyFont="1" applyFill="1" applyBorder="1" applyAlignment="1">
      <alignment horizontal="center"/>
      <protection/>
    </xf>
    <xf numFmtId="41" fontId="32" fillId="4" borderId="11" xfId="61" applyNumberFormat="1" applyFont="1" applyFill="1" applyBorder="1" applyAlignment="1">
      <alignment horizont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49" fontId="4" fillId="0" borderId="38" xfId="61" applyNumberFormat="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/>
      <protection/>
    </xf>
    <xf numFmtId="0" fontId="4" fillId="0" borderId="39" xfId="61" applyFont="1" applyBorder="1" applyAlignment="1">
      <alignment horizontal="center" vertical="center" wrapText="1"/>
      <protection/>
    </xf>
    <xf numFmtId="187" fontId="26" fillId="32" borderId="10" xfId="75" applyNumberFormat="1" applyFont="1" applyFill="1" applyBorder="1" applyAlignment="1">
      <alignment horizontal="center" vertical="center" wrapText="1"/>
    </xf>
    <xf numFmtId="0" fontId="3" fillId="0" borderId="24" xfId="61" applyFont="1" applyBorder="1" applyAlignment="1">
      <alignment horizontal="left" wrapText="1"/>
      <protection/>
    </xf>
    <xf numFmtId="0" fontId="4" fillId="0" borderId="13" xfId="61" applyFont="1" applyBorder="1" applyAlignment="1">
      <alignment horizontal="left" wrapText="1"/>
      <protection/>
    </xf>
    <xf numFmtId="0" fontId="4" fillId="0" borderId="13" xfId="61" applyFont="1" applyBorder="1" applyAlignment="1">
      <alignment vertical="justify" wrapText="1"/>
      <protection/>
    </xf>
    <xf numFmtId="49" fontId="4" fillId="0" borderId="13" xfId="61" applyNumberFormat="1" applyFont="1" applyBorder="1" applyAlignment="1">
      <alignment horizontal="left" wrapText="1"/>
      <protection/>
    </xf>
    <xf numFmtId="0" fontId="3" fillId="0" borderId="13" xfId="61" applyFont="1" applyBorder="1" applyAlignment="1">
      <alignment horizontal="left" wrapText="1"/>
      <protection/>
    </xf>
    <xf numFmtId="0" fontId="3" fillId="0" borderId="14" xfId="61" applyFont="1" applyBorder="1" applyAlignment="1">
      <alignment horizontal="left" wrapText="1"/>
      <protection/>
    </xf>
    <xf numFmtId="179" fontId="32" fillId="4" borderId="40" xfId="61" applyNumberFormat="1" applyFont="1" applyFill="1" applyBorder="1" applyAlignment="1">
      <alignment horizontal="center"/>
      <protection/>
    </xf>
    <xf numFmtId="179" fontId="32" fillId="4" borderId="41" xfId="61" applyNumberFormat="1" applyFont="1" applyFill="1" applyBorder="1" applyAlignment="1">
      <alignment horizontal="center"/>
      <protection/>
    </xf>
    <xf numFmtId="179" fontId="32" fillId="4" borderId="42" xfId="61" applyNumberFormat="1" applyFont="1" applyFill="1" applyBorder="1" applyAlignment="1">
      <alignment horizontal="center"/>
      <protection/>
    </xf>
    <xf numFmtId="175" fontId="26" fillId="32" borderId="43" xfId="72" applyFont="1" applyFill="1" applyBorder="1" applyAlignment="1">
      <alignment horizontal="center" vertical="center" wrapText="1"/>
    </xf>
    <xf numFmtId="0" fontId="4" fillId="0" borderId="34" xfId="61" applyFont="1" applyBorder="1" applyAlignment="1">
      <alignment horizontal="center" vertical="center" wrapText="1"/>
      <protection/>
    </xf>
    <xf numFmtId="0" fontId="19" fillId="0" borderId="44" xfId="61" applyFont="1" applyBorder="1" applyAlignment="1">
      <alignment horizontal="center"/>
      <protection/>
    </xf>
    <xf numFmtId="0" fontId="4" fillId="0" borderId="35" xfId="61" applyFont="1" applyBorder="1" applyAlignment="1">
      <alignment horizontal="left" wrapText="1"/>
      <protection/>
    </xf>
    <xf numFmtId="0" fontId="4" fillId="0" borderId="35" xfId="61" applyFont="1" applyBorder="1" applyAlignment="1">
      <alignment horizontal="left"/>
      <protection/>
    </xf>
    <xf numFmtId="0" fontId="4" fillId="0" borderId="35" xfId="60" applyFont="1" applyBorder="1">
      <alignment/>
      <protection/>
    </xf>
    <xf numFmtId="0" fontId="4" fillId="0" borderId="45" xfId="61" applyFont="1" applyBorder="1" applyAlignment="1">
      <alignment horizontal="left"/>
      <protection/>
    </xf>
    <xf numFmtId="0" fontId="4" fillId="0" borderId="43" xfId="61" applyFont="1" applyBorder="1" applyAlignment="1">
      <alignment horizontal="left"/>
      <protection/>
    </xf>
    <xf numFmtId="0" fontId="4" fillId="0" borderId="46" xfId="61" applyFont="1" applyBorder="1" applyAlignment="1">
      <alignment horizontal="left" wrapText="1"/>
      <protection/>
    </xf>
    <xf numFmtId="0" fontId="4" fillId="0" borderId="47" xfId="0" applyNumberFormat="1" applyFont="1" applyFill="1" applyBorder="1" applyAlignment="1">
      <alignment wrapText="1"/>
    </xf>
    <xf numFmtId="0" fontId="4" fillId="0" borderId="43" xfId="61" applyFont="1" applyBorder="1" applyAlignment="1">
      <alignment horizontal="left" wrapText="1"/>
      <protection/>
    </xf>
    <xf numFmtId="0" fontId="4" fillId="35" borderId="46" xfId="61" applyFont="1" applyFill="1" applyBorder="1" applyAlignment="1">
      <alignment horizontal="left" wrapText="1"/>
      <protection/>
    </xf>
    <xf numFmtId="0" fontId="4" fillId="0" borderId="48" xfId="61" applyFont="1" applyBorder="1" applyAlignment="1">
      <alignment horizontal="left" wrapText="1"/>
      <protection/>
    </xf>
    <xf numFmtId="179" fontId="5" fillId="4" borderId="49" xfId="61" applyNumberFormat="1" applyFont="1" applyFill="1" applyBorder="1" applyAlignment="1">
      <alignment horizontal="center"/>
      <protection/>
    </xf>
    <xf numFmtId="41" fontId="5" fillId="4" borderId="50" xfId="61" applyNumberFormat="1" applyFont="1" applyFill="1" applyBorder="1" applyAlignment="1">
      <alignment horizontal="center"/>
      <protection/>
    </xf>
    <xf numFmtId="41" fontId="5" fillId="4" borderId="15" xfId="61" applyNumberFormat="1" applyFont="1" applyFill="1" applyBorder="1" applyAlignment="1">
      <alignment horizontal="center"/>
      <protection/>
    </xf>
    <xf numFmtId="41" fontId="5" fillId="34" borderId="10" xfId="61" applyNumberFormat="1" applyFont="1" applyFill="1" applyBorder="1" applyAlignment="1">
      <alignment horizontal="center"/>
      <protection/>
    </xf>
    <xf numFmtId="183" fontId="5" fillId="34" borderId="10" xfId="61" applyNumberFormat="1" applyFont="1" applyFill="1" applyBorder="1" applyAlignment="1">
      <alignment horizontal="center"/>
      <protection/>
    </xf>
    <xf numFmtId="41" fontId="5" fillId="34" borderId="17" xfId="61" applyNumberFormat="1" applyFont="1" applyFill="1" applyBorder="1" applyAlignment="1">
      <alignment horizontal="center"/>
      <protection/>
    </xf>
    <xf numFmtId="41" fontId="5" fillId="34" borderId="11" xfId="61" applyNumberFormat="1" applyFont="1" applyFill="1" applyBorder="1" applyAlignment="1">
      <alignment horizontal="center"/>
      <protection/>
    </xf>
    <xf numFmtId="41" fontId="5" fillId="34" borderId="50" xfId="61" applyNumberFormat="1" applyFont="1" applyFill="1" applyBorder="1" applyAlignment="1">
      <alignment horizontal="center"/>
      <protection/>
    </xf>
    <xf numFmtId="41" fontId="5" fillId="34" borderId="15" xfId="61" applyNumberFormat="1" applyFont="1" applyFill="1" applyBorder="1" applyAlignment="1">
      <alignment horizontal="center"/>
      <protection/>
    </xf>
    <xf numFmtId="183" fontId="5" fillId="34" borderId="15" xfId="61" applyNumberFormat="1" applyFont="1" applyFill="1" applyBorder="1" applyAlignment="1">
      <alignment horizontal="center"/>
      <protection/>
    </xf>
    <xf numFmtId="175" fontId="26" fillId="34" borderId="15" xfId="75" applyFont="1" applyFill="1" applyBorder="1" applyAlignment="1">
      <alignment horizontal="center" vertical="center" wrapText="1"/>
    </xf>
    <xf numFmtId="175" fontId="26" fillId="34" borderId="16" xfId="75" applyFont="1" applyFill="1" applyBorder="1" applyAlignment="1">
      <alignment horizontal="center" vertical="center" wrapText="1"/>
    </xf>
    <xf numFmtId="182" fontId="5" fillId="34" borderId="15" xfId="61" applyNumberFormat="1" applyFont="1" applyFill="1" applyBorder="1" applyAlignment="1">
      <alignment horizontal="center"/>
      <protection/>
    </xf>
    <xf numFmtId="0" fontId="12" fillId="0" borderId="0" xfId="60" applyFont="1" applyFill="1" applyAlignment="1">
      <alignment horizontal="right" wrapText="1"/>
      <protection/>
    </xf>
    <xf numFmtId="0" fontId="15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3" fontId="1" fillId="33" borderId="51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175" fontId="26" fillId="34" borderId="34" xfId="72" applyFont="1" applyFill="1" applyBorder="1" applyAlignment="1">
      <alignment horizontal="center" vertical="center" wrapText="1"/>
    </xf>
    <xf numFmtId="41" fontId="26" fillId="32" borderId="10" xfId="75" applyNumberFormat="1" applyFont="1" applyFill="1" applyBorder="1" applyAlignment="1">
      <alignment horizontal="center" vertical="center" wrapText="1"/>
    </xf>
    <xf numFmtId="41" fontId="5" fillId="4" borderId="20" xfId="61" applyNumberFormat="1" applyFont="1" applyFill="1" applyBorder="1" applyAlignment="1">
      <alignment horizontal="center"/>
      <protection/>
    </xf>
    <xf numFmtId="41" fontId="5" fillId="4" borderId="21" xfId="61" applyNumberFormat="1" applyFont="1" applyFill="1" applyBorder="1" applyAlignment="1">
      <alignment horizontal="center"/>
      <protection/>
    </xf>
    <xf numFmtId="179" fontId="5" fillId="4" borderId="52" xfId="61" applyNumberFormat="1" applyFont="1" applyFill="1" applyBorder="1" applyAlignment="1">
      <alignment horizontal="center"/>
      <protection/>
    </xf>
    <xf numFmtId="187" fontId="5" fillId="4" borderId="10" xfId="61" applyNumberFormat="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wrapText="1"/>
      <protection/>
    </xf>
    <xf numFmtId="175" fontId="26" fillId="32" borderId="0" xfId="75" applyFont="1" applyFill="1" applyBorder="1" applyAlignment="1">
      <alignment horizontal="center" vertical="center" wrapText="1"/>
    </xf>
    <xf numFmtId="183" fontId="26" fillId="32" borderId="0" xfId="75" applyNumberFormat="1" applyFont="1" applyFill="1" applyBorder="1" applyAlignment="1">
      <alignment horizontal="center" vertical="center" wrapText="1"/>
    </xf>
    <xf numFmtId="41" fontId="5" fillId="4" borderId="0" xfId="61" applyNumberFormat="1" applyFont="1" applyFill="1" applyBorder="1" applyAlignment="1">
      <alignment horizontal="center"/>
      <protection/>
    </xf>
    <xf numFmtId="179" fontId="5" fillId="4" borderId="0" xfId="61" applyNumberFormat="1" applyFont="1" applyFill="1" applyBorder="1" applyAlignment="1">
      <alignment horizontal="center"/>
      <protection/>
    </xf>
    <xf numFmtId="175" fontId="26" fillId="34" borderId="0" xfId="75" applyFont="1" applyFill="1" applyBorder="1" applyAlignment="1">
      <alignment horizontal="center" vertical="center" wrapText="1"/>
    </xf>
    <xf numFmtId="175" fontId="26" fillId="34" borderId="0" xfId="75" applyNumberFormat="1" applyFont="1" applyFill="1" applyBorder="1" applyAlignment="1">
      <alignment horizontal="center" vertical="center" wrapText="1"/>
    </xf>
    <xf numFmtId="0" fontId="4" fillId="0" borderId="53" xfId="61" applyFont="1" applyBorder="1" applyAlignment="1">
      <alignment horizontal="center" vertical="center" wrapText="1"/>
      <protection/>
    </xf>
    <xf numFmtId="195" fontId="3" fillId="32" borderId="10" xfId="72" applyNumberFormat="1" applyFont="1" applyFill="1" applyBorder="1" applyAlignment="1">
      <alignment horizontal="center" vertical="center" wrapText="1"/>
    </xf>
    <xf numFmtId="195" fontId="3" fillId="32" borderId="15" xfId="72" applyNumberFormat="1" applyFont="1" applyFill="1" applyBorder="1" applyAlignment="1">
      <alignment horizontal="center" vertical="center" wrapText="1"/>
    </xf>
    <xf numFmtId="41" fontId="33" fillId="4" borderId="24" xfId="61" applyNumberFormat="1" applyFont="1" applyFill="1" applyBorder="1" applyAlignment="1">
      <alignment horizontal="center"/>
      <protection/>
    </xf>
    <xf numFmtId="175" fontId="26" fillId="32" borderId="13" xfId="72" applyFont="1" applyFill="1" applyBorder="1" applyAlignment="1">
      <alignment horizontal="center" vertical="center" wrapText="1"/>
    </xf>
    <xf numFmtId="175" fontId="26" fillId="32" borderId="54" xfId="72" applyFont="1" applyFill="1" applyBorder="1" applyAlignment="1">
      <alignment horizontal="center" vertical="center" wrapText="1"/>
    </xf>
    <xf numFmtId="175" fontId="26" fillId="32" borderId="14" xfId="72" applyFont="1" applyFill="1" applyBorder="1" applyAlignment="1">
      <alignment horizontal="center" vertical="center" wrapText="1"/>
    </xf>
    <xf numFmtId="4" fontId="26" fillId="34" borderId="13" xfId="61" applyNumberFormat="1" applyFont="1" applyFill="1" applyBorder="1" applyAlignment="1">
      <alignment horizontal="center"/>
      <protection/>
    </xf>
    <xf numFmtId="4" fontId="26" fillId="34" borderId="54" xfId="61" applyNumberFormat="1" applyFont="1" applyFill="1" applyBorder="1" applyAlignment="1">
      <alignment horizontal="center"/>
      <protection/>
    </xf>
    <xf numFmtId="4" fontId="26" fillId="34" borderId="14" xfId="61" applyNumberFormat="1" applyFont="1" applyFill="1" applyBorder="1" applyAlignment="1">
      <alignment horizontal="center"/>
      <protection/>
    </xf>
    <xf numFmtId="41" fontId="26" fillId="4" borderId="55" xfId="61" applyNumberFormat="1" applyFont="1" applyFill="1" applyBorder="1" applyAlignment="1">
      <alignment horizontal="center"/>
      <protection/>
    </xf>
    <xf numFmtId="41" fontId="26" fillId="4" borderId="43" xfId="61" applyNumberFormat="1" applyFont="1" applyFill="1" applyBorder="1" applyAlignment="1">
      <alignment horizontal="center"/>
      <protection/>
    </xf>
    <xf numFmtId="41" fontId="26" fillId="4" borderId="46" xfId="61" applyNumberFormat="1" applyFont="1" applyFill="1" applyBorder="1" applyAlignment="1">
      <alignment horizontal="center"/>
      <protection/>
    </xf>
    <xf numFmtId="41" fontId="26" fillId="4" borderId="48" xfId="61" applyNumberFormat="1" applyFont="1" applyFill="1" applyBorder="1" applyAlignment="1">
      <alignment horizontal="center"/>
      <protection/>
    </xf>
    <xf numFmtId="0" fontId="1" fillId="33" borderId="41" xfId="0" applyFont="1" applyFill="1" applyBorder="1" applyAlignment="1">
      <alignment horizontal="center" vertical="center" wrapText="1"/>
    </xf>
    <xf numFmtId="0" fontId="12" fillId="0" borderId="0" xfId="60" applyFont="1" applyAlignment="1">
      <alignment horizontal="right"/>
      <protection/>
    </xf>
    <xf numFmtId="0" fontId="12" fillId="0" borderId="0" xfId="60" applyFont="1" applyAlignment="1">
      <alignment horizontal="right" vertical="center"/>
      <protection/>
    </xf>
    <xf numFmtId="0" fontId="4" fillId="0" borderId="26" xfId="61" applyFont="1" applyBorder="1" applyAlignment="1">
      <alignment horizontal="center"/>
      <protection/>
    </xf>
    <xf numFmtId="0" fontId="12" fillId="0" borderId="12" xfId="60" applyFont="1" applyFill="1" applyBorder="1" applyAlignment="1">
      <alignment horizontal="center" vertical="center" wrapText="1"/>
      <protection/>
    </xf>
    <xf numFmtId="3" fontId="1" fillId="33" borderId="41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0" fontId="2" fillId="33" borderId="41" xfId="0" applyFont="1" applyFill="1" applyBorder="1" applyAlignment="1">
      <alignment horizontal="center" vertical="center" wrapText="1"/>
    </xf>
    <xf numFmtId="3" fontId="1" fillId="33" borderId="56" xfId="0" applyNumberFormat="1" applyFont="1" applyFill="1" applyBorder="1" applyAlignment="1">
      <alignment horizontal="center" vertical="center" wrapText="1"/>
    </xf>
    <xf numFmtId="3" fontId="1" fillId="33" borderId="57" xfId="0" applyNumberFormat="1" applyFont="1" applyFill="1" applyBorder="1" applyAlignment="1">
      <alignment horizontal="center" vertical="center" wrapText="1"/>
    </xf>
    <xf numFmtId="3" fontId="1" fillId="33" borderId="58" xfId="0" applyNumberFormat="1" applyFont="1" applyFill="1" applyBorder="1" applyAlignment="1">
      <alignment horizontal="center" vertical="center" wrapText="1"/>
    </xf>
    <xf numFmtId="3" fontId="1" fillId="33" borderId="59" xfId="0" applyNumberFormat="1" applyFont="1" applyFill="1" applyBorder="1" applyAlignment="1">
      <alignment horizontal="center" vertical="center" wrapText="1"/>
    </xf>
    <xf numFmtId="3" fontId="1" fillId="33" borderId="60" xfId="0" applyNumberFormat="1" applyFont="1" applyFill="1" applyBorder="1" applyAlignment="1">
      <alignment horizontal="center" vertical="center" wrapText="1"/>
    </xf>
    <xf numFmtId="3" fontId="1" fillId="33" borderId="61" xfId="0" applyNumberFormat="1" applyFont="1" applyFill="1" applyBorder="1" applyAlignment="1">
      <alignment horizontal="center" vertical="center" wrapText="1"/>
    </xf>
    <xf numFmtId="3" fontId="1" fillId="33" borderId="62" xfId="0" applyNumberFormat="1" applyFont="1" applyFill="1" applyBorder="1" applyAlignment="1">
      <alignment horizontal="center" vertical="center" wrapText="1"/>
    </xf>
    <xf numFmtId="3" fontId="1" fillId="33" borderId="63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vertical="center" wrapText="1"/>
      <protection/>
    </xf>
    <xf numFmtId="0" fontId="6" fillId="0" borderId="0" xfId="60" applyAlignment="1">
      <alignment horizontal="center"/>
      <protection/>
    </xf>
    <xf numFmtId="0" fontId="4" fillId="0" borderId="64" xfId="61" applyFont="1" applyBorder="1" applyAlignment="1">
      <alignment horizontal="center" vertical="center" wrapText="1"/>
      <protection/>
    </xf>
    <xf numFmtId="0" fontId="4" fillId="0" borderId="65" xfId="61" applyFont="1" applyBorder="1" applyAlignment="1">
      <alignment horizontal="center" vertical="center" wrapText="1"/>
      <protection/>
    </xf>
    <xf numFmtId="4" fontId="25" fillId="34" borderId="43" xfId="61" applyNumberFormat="1" applyFont="1" applyFill="1" applyBorder="1" applyAlignment="1">
      <alignment horizontal="center"/>
      <protection/>
    </xf>
    <xf numFmtId="4" fontId="25" fillId="34" borderId="46" xfId="61" applyNumberFormat="1" applyFont="1" applyFill="1" applyBorder="1" applyAlignment="1">
      <alignment horizontal="center"/>
      <protection/>
    </xf>
    <xf numFmtId="4" fontId="25" fillId="34" borderId="48" xfId="61" applyNumberFormat="1" applyFont="1" applyFill="1" applyBorder="1" applyAlignment="1">
      <alignment horizontal="center"/>
      <protection/>
    </xf>
    <xf numFmtId="196" fontId="22" fillId="0" borderId="66" xfId="60" applyNumberFormat="1" applyFont="1" applyBorder="1">
      <alignment/>
      <protection/>
    </xf>
    <xf numFmtId="0" fontId="22" fillId="0" borderId="39" xfId="60" applyFont="1" applyBorder="1">
      <alignment/>
      <protection/>
    </xf>
    <xf numFmtId="179" fontId="26" fillId="4" borderId="67" xfId="61" applyNumberFormat="1" applyFont="1" applyFill="1" applyBorder="1" applyAlignment="1">
      <alignment horizontal="center"/>
      <protection/>
    </xf>
    <xf numFmtId="179" fontId="26" fillId="4" borderId="47" xfId="61" applyNumberFormat="1" applyFont="1" applyFill="1" applyBorder="1" applyAlignment="1">
      <alignment horizontal="center"/>
      <protection/>
    </xf>
    <xf numFmtId="179" fontId="26" fillId="4" borderId="68" xfId="61" applyNumberFormat="1" applyFont="1" applyFill="1" applyBorder="1" applyAlignment="1">
      <alignment horizontal="center"/>
      <protection/>
    </xf>
    <xf numFmtId="179" fontId="26" fillId="4" borderId="69" xfId="61" applyNumberFormat="1" applyFont="1" applyFill="1" applyBorder="1" applyAlignment="1">
      <alignment horizontal="center"/>
      <protection/>
    </xf>
    <xf numFmtId="41" fontId="33" fillId="4" borderId="55" xfId="61" applyNumberFormat="1" applyFont="1" applyFill="1" applyBorder="1" applyAlignment="1">
      <alignment horizontal="center"/>
      <protection/>
    </xf>
    <xf numFmtId="175" fontId="26" fillId="32" borderId="46" xfId="72" applyFont="1" applyFill="1" applyBorder="1" applyAlignment="1">
      <alignment horizontal="center" vertical="center" wrapText="1"/>
    </xf>
    <xf numFmtId="175" fontId="26" fillId="32" borderId="48" xfId="72" applyFont="1" applyFill="1" applyBorder="1" applyAlignment="1">
      <alignment horizontal="center" vertical="center" wrapText="1"/>
    </xf>
    <xf numFmtId="0" fontId="5" fillId="0" borderId="0" xfId="61" applyFont="1" applyAlignment="1">
      <alignment horizontal="right"/>
      <protection/>
    </xf>
    <xf numFmtId="3" fontId="2" fillId="33" borderId="10" xfId="60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9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12" fillId="33" borderId="10" xfId="60" applyFont="1" applyFill="1" applyBorder="1" applyAlignment="1">
      <alignment horizontal="center" vertical="center" wrapText="1"/>
      <protection/>
    </xf>
    <xf numFmtId="0" fontId="12" fillId="33" borderId="41" xfId="60" applyFont="1" applyFill="1" applyBorder="1" applyAlignment="1">
      <alignment horizontal="center" vertical="center" wrapText="1"/>
      <protection/>
    </xf>
    <xf numFmtId="0" fontId="12" fillId="33" borderId="10" xfId="60" applyFont="1" applyFill="1" applyBorder="1" applyAlignment="1">
      <alignment horizontal="center" wrapText="1"/>
      <protection/>
    </xf>
    <xf numFmtId="0" fontId="30" fillId="33" borderId="12" xfId="60" applyFont="1" applyFill="1" applyBorder="1" applyAlignment="1">
      <alignment horizontal="center" vertical="center" wrapText="1"/>
      <protection/>
    </xf>
    <xf numFmtId="41" fontId="3" fillId="33" borderId="24" xfId="61" applyNumberFormat="1" applyFont="1" applyFill="1" applyBorder="1" applyAlignment="1">
      <alignment horizontal="center"/>
      <protection/>
    </xf>
    <xf numFmtId="175" fontId="26" fillId="33" borderId="13" xfId="72" applyFont="1" applyFill="1" applyBorder="1" applyAlignment="1">
      <alignment horizontal="center" vertical="center" wrapText="1"/>
    </xf>
    <xf numFmtId="41" fontId="4" fillId="33" borderId="13" xfId="61" applyNumberFormat="1" applyFont="1" applyFill="1" applyBorder="1" applyAlignment="1">
      <alignment horizontal="center"/>
      <protection/>
    </xf>
    <xf numFmtId="195" fontId="3" fillId="33" borderId="13" xfId="72" applyNumberFormat="1" applyFont="1" applyFill="1" applyBorder="1" applyAlignment="1">
      <alignment horizontal="center" vertical="center" wrapText="1"/>
    </xf>
    <xf numFmtId="41" fontId="3" fillId="33" borderId="14" xfId="61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195" fontId="26" fillId="33" borderId="13" xfId="72" applyNumberFormat="1" applyFont="1" applyFill="1" applyBorder="1" applyAlignment="1">
      <alignment horizontal="center" vertical="center" wrapText="1"/>
    </xf>
    <xf numFmtId="195" fontId="26" fillId="33" borderId="13" xfId="75" applyNumberFormat="1" applyFont="1" applyFill="1" applyBorder="1" applyAlignment="1">
      <alignment horizontal="right" vertical="center" wrapText="1"/>
    </xf>
    <xf numFmtId="195" fontId="26" fillId="33" borderId="54" xfId="75" applyNumberFormat="1" applyFont="1" applyFill="1" applyBorder="1" applyAlignment="1">
      <alignment horizontal="right" vertical="center" wrapText="1"/>
    </xf>
    <xf numFmtId="3" fontId="33" fillId="4" borderId="38" xfId="61" applyNumberFormat="1" applyFont="1" applyFill="1" applyBorder="1" applyAlignment="1">
      <alignment horizontal="center"/>
      <protection/>
    </xf>
    <xf numFmtId="4" fontId="17" fillId="4" borderId="45" xfId="61" applyNumberFormat="1" applyFont="1" applyFill="1" applyBorder="1" applyAlignment="1">
      <alignment horizontal="center" vertical="center"/>
      <protection/>
    </xf>
    <xf numFmtId="0" fontId="19" fillId="0" borderId="47" xfId="61" applyFont="1" applyBorder="1" applyAlignment="1">
      <alignment horizontal="center"/>
      <protection/>
    </xf>
    <xf numFmtId="41" fontId="3" fillId="33" borderId="15" xfId="61" applyNumberFormat="1" applyFont="1" applyFill="1" applyBorder="1" applyAlignment="1">
      <alignment horizontal="center"/>
      <protection/>
    </xf>
    <xf numFmtId="195" fontId="26" fillId="33" borderId="15" xfId="72" applyNumberFormat="1" applyFont="1" applyFill="1" applyBorder="1" applyAlignment="1">
      <alignment horizontal="center" vertical="center" wrapText="1"/>
    </xf>
    <xf numFmtId="41" fontId="4" fillId="33" borderId="15" xfId="61" applyNumberFormat="1" applyFont="1" applyFill="1" applyBorder="1" applyAlignment="1">
      <alignment horizontal="center"/>
      <protection/>
    </xf>
    <xf numFmtId="195" fontId="26" fillId="33" borderId="15" xfId="75" applyNumberFormat="1" applyFont="1" applyFill="1" applyBorder="1" applyAlignment="1">
      <alignment horizontal="center" vertical="center" wrapText="1"/>
    </xf>
    <xf numFmtId="195" fontId="26" fillId="33" borderId="35" xfId="75" applyNumberFormat="1" applyFont="1" applyFill="1" applyBorder="1" applyAlignment="1">
      <alignment horizontal="center" vertical="center" wrapText="1"/>
    </xf>
    <xf numFmtId="41" fontId="3" fillId="33" borderId="15" xfId="61" applyNumberFormat="1" applyFont="1" applyFill="1" applyBorder="1" applyAlignment="1">
      <alignment horizontal="center" vertical="center"/>
      <protection/>
    </xf>
    <xf numFmtId="175" fontId="26" fillId="33" borderId="15" xfId="72" applyFont="1" applyFill="1" applyBorder="1" applyAlignment="1">
      <alignment horizontal="center" vertical="center" wrapText="1"/>
    </xf>
    <xf numFmtId="41" fontId="3" fillId="33" borderId="16" xfId="61" applyNumberFormat="1" applyFont="1" applyFill="1" applyBorder="1" applyAlignment="1">
      <alignment horizontal="center" vertical="center"/>
      <protection/>
    </xf>
    <xf numFmtId="3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3" fontId="31" fillId="0" borderId="12" xfId="0" applyNumberFormat="1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/>
    </xf>
    <xf numFmtId="0" fontId="31" fillId="0" borderId="53" xfId="0" applyFont="1" applyBorder="1" applyAlignment="1">
      <alignment/>
    </xf>
    <xf numFmtId="0" fontId="31" fillId="0" borderId="17" xfId="0" applyFont="1" applyBorder="1" applyAlignment="1">
      <alignment vertical="center" wrapText="1"/>
    </xf>
    <xf numFmtId="3" fontId="31" fillId="0" borderId="17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3" fontId="31" fillId="0" borderId="53" xfId="0" applyNumberFormat="1" applyFont="1" applyBorder="1" applyAlignment="1">
      <alignment horizontal="center" vertical="center"/>
    </xf>
    <xf numFmtId="4" fontId="31" fillId="0" borderId="53" xfId="0" applyNumberFormat="1" applyFont="1" applyBorder="1" applyAlignment="1">
      <alignment horizontal="center" vertical="center"/>
    </xf>
    <xf numFmtId="0" fontId="31" fillId="0" borderId="53" xfId="0" applyFont="1" applyBorder="1" applyAlignment="1">
      <alignment vertical="center" wrapText="1"/>
    </xf>
    <xf numFmtId="3" fontId="31" fillId="0" borderId="17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4" fontId="31" fillId="0" borderId="12" xfId="0" applyNumberFormat="1" applyFont="1" applyBorder="1" applyAlignment="1">
      <alignment/>
    </xf>
    <xf numFmtId="4" fontId="31" fillId="0" borderId="46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31" fillId="0" borderId="43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4" fontId="31" fillId="0" borderId="7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34" xfId="0" applyNumberFormat="1" applyFont="1" applyFill="1" applyBorder="1" applyAlignment="1">
      <alignment horizontal="center" vertical="center"/>
    </xf>
    <xf numFmtId="4" fontId="31" fillId="0" borderId="71" xfId="0" applyNumberFormat="1" applyFont="1" applyBorder="1" applyAlignment="1">
      <alignment horizontal="center" vertical="center"/>
    </xf>
    <xf numFmtId="4" fontId="31" fillId="0" borderId="34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70" xfId="0" applyNumberFormat="1" applyFont="1" applyBorder="1" applyAlignment="1">
      <alignment horizontal="center" vertical="center"/>
    </xf>
    <xf numFmtId="4" fontId="31" fillId="0" borderId="45" xfId="0" applyNumberFormat="1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31" fillId="0" borderId="43" xfId="0" applyNumberFormat="1" applyFont="1" applyFill="1" applyBorder="1" applyAlignment="1">
      <alignment horizontal="center" vertical="center"/>
    </xf>
    <xf numFmtId="4" fontId="31" fillId="0" borderId="46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5" fontId="11" fillId="33" borderId="10" xfId="75" applyFont="1" applyFill="1" applyBorder="1" applyAlignment="1">
      <alignment horizontal="center" vertical="center" wrapText="1"/>
    </xf>
    <xf numFmtId="175" fontId="12" fillId="33" borderId="41" xfId="75" applyFont="1" applyFill="1" applyBorder="1" applyAlignment="1">
      <alignment horizontal="center" vertical="center" wrapText="1"/>
    </xf>
    <xf numFmtId="175" fontId="12" fillId="33" borderId="10" xfId="75" applyFont="1" applyFill="1" applyBorder="1" applyAlignment="1">
      <alignment horizontal="center" vertical="center" wrapText="1"/>
    </xf>
    <xf numFmtId="175" fontId="11" fillId="33" borderId="41" xfId="75" applyFont="1" applyFill="1" applyBorder="1" applyAlignment="1">
      <alignment horizontal="center" vertical="center" wrapText="1"/>
    </xf>
    <xf numFmtId="175" fontId="12" fillId="33" borderId="27" xfId="75" applyFont="1" applyFill="1" applyBorder="1" applyAlignment="1">
      <alignment horizontal="center" vertical="center" wrapText="1"/>
    </xf>
    <xf numFmtId="175" fontId="12" fillId="33" borderId="56" xfId="75" applyFont="1" applyFill="1" applyBorder="1" applyAlignment="1">
      <alignment horizontal="center" vertical="center" wrapText="1"/>
    </xf>
    <xf numFmtId="175" fontId="12" fillId="33" borderId="29" xfId="75" applyFont="1" applyFill="1" applyBorder="1" applyAlignment="1">
      <alignment horizontal="center" vertical="center" wrapText="1"/>
    </xf>
    <xf numFmtId="175" fontId="12" fillId="33" borderId="59" xfId="75" applyFont="1" applyFill="1" applyBorder="1" applyAlignment="1">
      <alignment horizontal="center" vertical="center" wrapText="1"/>
    </xf>
    <xf numFmtId="175" fontId="12" fillId="33" borderId="31" xfId="75" applyFont="1" applyFill="1" applyBorder="1" applyAlignment="1">
      <alignment horizontal="center" vertical="center" wrapText="1"/>
    </xf>
    <xf numFmtId="175" fontId="12" fillId="33" borderId="60" xfId="75" applyFont="1" applyFill="1" applyBorder="1" applyAlignment="1">
      <alignment horizontal="center" vertical="center" wrapText="1"/>
    </xf>
    <xf numFmtId="195" fontId="26" fillId="33" borderId="13" xfId="75" applyNumberFormat="1" applyFont="1" applyFill="1" applyBorder="1" applyAlignment="1">
      <alignment horizontal="center" vertical="center" wrapText="1"/>
    </xf>
    <xf numFmtId="41" fontId="3" fillId="33" borderId="13" xfId="61" applyNumberFormat="1" applyFont="1" applyFill="1" applyBorder="1" applyAlignment="1">
      <alignment horizontal="center" vertical="center"/>
      <protection/>
    </xf>
    <xf numFmtId="175" fontId="26" fillId="33" borderId="13" xfId="75" applyFont="1" applyFill="1" applyBorder="1" applyAlignment="1">
      <alignment horizontal="center" vertical="center" wrapText="1"/>
    </xf>
    <xf numFmtId="41" fontId="3" fillId="33" borderId="72" xfId="61" applyNumberFormat="1" applyFont="1" applyFill="1" applyBorder="1" applyAlignment="1">
      <alignment horizontal="center"/>
      <protection/>
    </xf>
    <xf numFmtId="195" fontId="26" fillId="33" borderId="73" xfId="72" applyNumberFormat="1" applyFont="1" applyFill="1" applyBorder="1" applyAlignment="1">
      <alignment horizontal="center" vertical="center" wrapText="1"/>
    </xf>
    <xf numFmtId="41" fontId="4" fillId="33" borderId="73" xfId="61" applyNumberFormat="1" applyFont="1" applyFill="1" applyBorder="1" applyAlignment="1">
      <alignment horizontal="center"/>
      <protection/>
    </xf>
    <xf numFmtId="195" fontId="26" fillId="33" borderId="73" xfId="75" applyNumberFormat="1" applyFont="1" applyFill="1" applyBorder="1" applyAlignment="1">
      <alignment horizontal="center" vertical="center" wrapText="1"/>
    </xf>
    <xf numFmtId="195" fontId="3" fillId="33" borderId="73" xfId="72" applyNumberFormat="1" applyFont="1" applyFill="1" applyBorder="1" applyAlignment="1">
      <alignment horizontal="center" vertical="center" wrapText="1"/>
    </xf>
    <xf numFmtId="175" fontId="26" fillId="33" borderId="73" xfId="72" applyFont="1" applyFill="1" applyBorder="1" applyAlignment="1">
      <alignment horizontal="center" vertical="center" wrapText="1"/>
    </xf>
    <xf numFmtId="41" fontId="3" fillId="33" borderId="44" xfId="61" applyNumberFormat="1" applyFont="1" applyFill="1" applyBorder="1" applyAlignment="1">
      <alignment horizontal="center" vertical="center"/>
      <protection/>
    </xf>
    <xf numFmtId="0" fontId="2" fillId="0" borderId="0" xfId="60" applyFont="1" applyAlignment="1">
      <alignment wrapText="1"/>
      <protection/>
    </xf>
    <xf numFmtId="3" fontId="1" fillId="33" borderId="74" xfId="0" applyNumberFormat="1" applyFont="1" applyFill="1" applyBorder="1" applyAlignment="1">
      <alignment horizontal="center" vertical="center" wrapText="1"/>
    </xf>
    <xf numFmtId="4" fontId="1" fillId="33" borderId="41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0" fontId="22" fillId="0" borderId="0" xfId="60" applyFont="1" applyAlignment="1">
      <alignment horizontal="right" vertical="top"/>
      <protection/>
    </xf>
    <xf numFmtId="0" fontId="5" fillId="0" borderId="0" xfId="60" applyFont="1" applyAlignment="1">
      <alignment horizontal="right" vertical="top" wrapText="1"/>
      <protection/>
    </xf>
    <xf numFmtId="0" fontId="6" fillId="0" borderId="0" xfId="60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43" applyFont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59" applyFont="1" applyFill="1" applyAlignment="1">
      <alignment horizontal="right" vertical="center" wrapText="1"/>
      <protection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75" fontId="0" fillId="0" borderId="0" xfId="75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60" applyFont="1" applyAlignment="1">
      <alignment horizontal="left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0" xfId="59" applyFont="1" applyFill="1" applyAlignment="1">
      <alignment horizontal="right" wrapText="1"/>
      <protection/>
    </xf>
    <xf numFmtId="0" fontId="1" fillId="0" borderId="10" xfId="0" applyFont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59" applyFont="1" applyFill="1" applyAlignment="1">
      <alignment horizontal="right" vertical="center" wrapText="1"/>
      <protection/>
    </xf>
    <xf numFmtId="0" fontId="25" fillId="0" borderId="0" xfId="0" applyFont="1" applyBorder="1" applyAlignment="1">
      <alignment horizontal="center" wrapText="1"/>
    </xf>
    <xf numFmtId="0" fontId="3" fillId="0" borderId="0" xfId="60" applyFont="1" applyFill="1" applyAlignment="1">
      <alignment horizontal="center" wrapText="1"/>
      <protection/>
    </xf>
    <xf numFmtId="0" fontId="2" fillId="0" borderId="0" xfId="60" applyFont="1" applyAlignment="1">
      <alignment horizontal="left" vertical="top" wrapText="1"/>
      <protection/>
    </xf>
    <xf numFmtId="0" fontId="12" fillId="0" borderId="12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4" fillId="0" borderId="0" xfId="61" applyFont="1" applyAlignment="1">
      <alignment horizontal="center" wrapText="1"/>
      <protection/>
    </xf>
    <xf numFmtId="0" fontId="4" fillId="0" borderId="40" xfId="61" applyFont="1" applyBorder="1" applyAlignment="1">
      <alignment horizontal="center"/>
      <protection/>
    </xf>
    <xf numFmtId="0" fontId="4" fillId="0" borderId="75" xfId="61" applyFont="1" applyBorder="1" applyAlignment="1">
      <alignment horizontal="center"/>
      <protection/>
    </xf>
    <xf numFmtId="0" fontId="4" fillId="0" borderId="76" xfId="61" applyFont="1" applyBorder="1" applyAlignment="1">
      <alignment horizontal="center" vertical="top" wrapText="1"/>
      <protection/>
    </xf>
    <xf numFmtId="0" fontId="4" fillId="0" borderId="38" xfId="61" applyFont="1" applyBorder="1" applyAlignment="1">
      <alignment horizontal="center" vertical="top" wrapText="1"/>
      <protection/>
    </xf>
    <xf numFmtId="0" fontId="4" fillId="0" borderId="77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49" fontId="28" fillId="0" borderId="47" xfId="61" applyNumberFormat="1" applyFont="1" applyBorder="1" applyAlignment="1">
      <alignment horizontal="left" vertical="center" wrapText="1"/>
      <protection/>
    </xf>
    <xf numFmtId="49" fontId="28" fillId="0" borderId="73" xfId="61" applyNumberFormat="1" applyFont="1" applyBorder="1" applyAlignment="1">
      <alignment horizontal="left" vertical="center" wrapText="1"/>
      <protection/>
    </xf>
    <xf numFmtId="49" fontId="28" fillId="0" borderId="33" xfId="61" applyNumberFormat="1" applyFont="1" applyBorder="1" applyAlignment="1">
      <alignment horizontal="left" wrapText="1"/>
      <protection/>
    </xf>
    <xf numFmtId="49" fontId="28" fillId="0" borderId="78" xfId="61" applyNumberFormat="1" applyFont="1" applyBorder="1" applyAlignment="1">
      <alignment horizontal="left" wrapText="1"/>
      <protection/>
    </xf>
    <xf numFmtId="49" fontId="28" fillId="0" borderId="69" xfId="61" applyNumberFormat="1" applyFont="1" applyBorder="1" applyAlignment="1">
      <alignment horizontal="left" wrapText="1"/>
      <protection/>
    </xf>
    <xf numFmtId="49" fontId="28" fillId="0" borderId="44" xfId="61" applyNumberFormat="1" applyFont="1" applyBorder="1" applyAlignment="1">
      <alignment horizontal="left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4" fillId="0" borderId="76" xfId="61" applyFont="1" applyBorder="1" applyAlignment="1">
      <alignment horizontal="center" vertical="center" wrapText="1"/>
      <protection/>
    </xf>
    <xf numFmtId="0" fontId="4" fillId="0" borderId="3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4" fillId="0" borderId="52" xfId="61" applyFont="1" applyBorder="1" applyAlignment="1">
      <alignment horizontal="center"/>
      <protection/>
    </xf>
    <xf numFmtId="0" fontId="28" fillId="0" borderId="25" xfId="61" applyFont="1" applyBorder="1" applyAlignment="1">
      <alignment horizontal="left" wrapText="1"/>
      <protection/>
    </xf>
    <xf numFmtId="0" fontId="28" fillId="0" borderId="79" xfId="61" applyFont="1" applyBorder="1" applyAlignment="1">
      <alignment horizontal="left" wrapText="1"/>
      <protection/>
    </xf>
    <xf numFmtId="0" fontId="4" fillId="0" borderId="80" xfId="61" applyFont="1" applyBorder="1" applyAlignment="1">
      <alignment horizontal="center" vertical="center" wrapText="1"/>
      <protection/>
    </xf>
    <xf numFmtId="0" fontId="4" fillId="0" borderId="81" xfId="61" applyFont="1" applyBorder="1" applyAlignment="1">
      <alignment horizontal="center" vertical="center" wrapText="1"/>
      <protection/>
    </xf>
    <xf numFmtId="0" fontId="4" fillId="0" borderId="82" xfId="61" applyFont="1" applyBorder="1" applyAlignment="1">
      <alignment horizontal="center" vertical="center" wrapText="1"/>
      <protection/>
    </xf>
    <xf numFmtId="0" fontId="4" fillId="0" borderId="83" xfId="61" applyFont="1" applyBorder="1" applyAlignment="1">
      <alignment horizontal="center" vertical="center" wrapText="1"/>
      <protection/>
    </xf>
    <xf numFmtId="0" fontId="4" fillId="0" borderId="84" xfId="61" applyFont="1" applyBorder="1" applyAlignment="1">
      <alignment horizontal="center" vertical="center" wrapText="1"/>
      <protection/>
    </xf>
    <xf numFmtId="0" fontId="4" fillId="0" borderId="85" xfId="61" applyFont="1" applyBorder="1" applyAlignment="1">
      <alignment horizontal="center" vertical="center" wrapText="1"/>
      <protection/>
    </xf>
    <xf numFmtId="49" fontId="25" fillId="33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" fillId="0" borderId="67" xfId="61" applyFont="1" applyBorder="1" applyAlignment="1">
      <alignment horizontal="center" vertical="center" wrapText="1"/>
      <protection/>
    </xf>
    <xf numFmtId="0" fontId="4" fillId="0" borderId="72" xfId="61" applyFont="1" applyBorder="1" applyAlignment="1">
      <alignment horizontal="center" vertical="center" wrapText="1"/>
      <protection/>
    </xf>
    <xf numFmtId="179" fontId="4" fillId="4" borderId="86" xfId="61" applyNumberFormat="1" applyFont="1" applyFill="1" applyBorder="1" applyAlignment="1">
      <alignment horizontal="center" vertical="center"/>
      <protection/>
    </xf>
    <xf numFmtId="179" fontId="4" fillId="4" borderId="37" xfId="61" applyNumberFormat="1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wrapText="1"/>
      <protection/>
    </xf>
    <xf numFmtId="0" fontId="4" fillId="0" borderId="67" xfId="61" applyFont="1" applyBorder="1" applyAlignment="1">
      <alignment horizontal="center"/>
      <protection/>
    </xf>
    <xf numFmtId="0" fontId="4" fillId="0" borderId="55" xfId="61" applyFont="1" applyBorder="1" applyAlignment="1">
      <alignment horizontal="center"/>
      <protection/>
    </xf>
    <xf numFmtId="0" fontId="12" fillId="0" borderId="0" xfId="60" applyFont="1" applyBorder="1" applyAlignment="1">
      <alignment horizontal="left" wrapText="1"/>
      <protection/>
    </xf>
    <xf numFmtId="0" fontId="12" fillId="0" borderId="0" xfId="60" applyFont="1" applyBorder="1" applyAlignment="1">
      <alignment horizontal="right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4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Приложение 1" xfId="60"/>
    <cellStyle name="Обычный_Смета  по методике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ормула_GRES.2007.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c@a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zoomScalePageLayoutView="0" workbookViewId="0" topLeftCell="A1">
      <selection activeCell="A6" sqref="A6:I6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380" t="s">
        <v>256</v>
      </c>
      <c r="I1" s="380"/>
    </row>
    <row r="2" spans="1:9" ht="31.5" customHeight="1">
      <c r="A2" s="2"/>
      <c r="B2" s="2"/>
      <c r="C2" s="2"/>
      <c r="D2" s="2"/>
      <c r="E2" s="2"/>
      <c r="F2" s="381" t="s">
        <v>257</v>
      </c>
      <c r="G2" s="381"/>
      <c r="H2" s="381"/>
      <c r="I2" s="38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382" t="s">
        <v>258</v>
      </c>
      <c r="B6" s="382"/>
      <c r="C6" s="382"/>
      <c r="D6" s="382"/>
      <c r="E6" s="382"/>
      <c r="F6" s="382"/>
      <c r="G6" s="382"/>
      <c r="H6" s="382"/>
      <c r="I6" s="382"/>
    </row>
    <row r="7" spans="1:9" ht="18.75">
      <c r="A7" s="382" t="s">
        <v>259</v>
      </c>
      <c r="B7" s="382"/>
      <c r="C7" s="382"/>
      <c r="D7" s="382"/>
      <c r="E7" s="382"/>
      <c r="F7" s="382"/>
      <c r="G7" s="382"/>
      <c r="H7" s="382"/>
      <c r="I7" s="382"/>
    </row>
    <row r="8" spans="1:9" ht="18.75" customHeight="1">
      <c r="A8" s="383" t="s">
        <v>260</v>
      </c>
      <c r="B8" s="383"/>
      <c r="C8" s="383"/>
      <c r="D8" s="383"/>
      <c r="E8" s="383"/>
      <c r="F8" s="383"/>
      <c r="G8" s="383"/>
      <c r="H8" s="383"/>
      <c r="I8" s="383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239" t="s">
        <v>261</v>
      </c>
      <c r="B11" s="237"/>
      <c r="C11" s="237"/>
      <c r="D11" s="238"/>
      <c r="E11" s="378" t="s">
        <v>271</v>
      </c>
      <c r="F11" s="378"/>
      <c r="G11" s="378"/>
      <c r="H11" s="378"/>
      <c r="I11" s="378"/>
    </row>
    <row r="12" spans="1:9" ht="18.75">
      <c r="A12" s="5"/>
      <c r="B12" s="5"/>
      <c r="C12" s="5"/>
      <c r="D12" s="5"/>
      <c r="E12" s="86"/>
      <c r="F12" s="86"/>
      <c r="G12" s="86"/>
      <c r="H12" s="86"/>
      <c r="I12" s="86"/>
    </row>
    <row r="13" spans="1:9" ht="18.75">
      <c r="A13" s="237" t="s">
        <v>262</v>
      </c>
      <c r="B13" s="237"/>
      <c r="C13" s="237"/>
      <c r="D13" s="238"/>
      <c r="E13" s="375" t="s">
        <v>272</v>
      </c>
      <c r="F13" s="375"/>
      <c r="G13" s="375"/>
      <c r="H13" s="375"/>
      <c r="I13" s="375"/>
    </row>
    <row r="14" spans="1:9" ht="18.75">
      <c r="A14" s="5"/>
      <c r="B14" s="5"/>
      <c r="C14" s="5"/>
      <c r="D14" s="5"/>
      <c r="E14" s="86"/>
      <c r="F14" s="86"/>
      <c r="G14" s="86"/>
      <c r="H14" s="86"/>
      <c r="I14" s="86"/>
    </row>
    <row r="15" spans="1:9" ht="15.75">
      <c r="A15" s="376" t="s">
        <v>263</v>
      </c>
      <c r="B15" s="376"/>
      <c r="C15" s="376"/>
      <c r="D15" s="376"/>
      <c r="E15" s="375" t="s">
        <v>273</v>
      </c>
      <c r="F15" s="375"/>
      <c r="G15" s="375"/>
      <c r="H15" s="375"/>
      <c r="I15" s="375"/>
    </row>
    <row r="16" spans="1:9" ht="18.75">
      <c r="A16" s="5"/>
      <c r="B16" s="5"/>
      <c r="C16" s="5"/>
      <c r="D16" s="5"/>
      <c r="E16" s="86"/>
      <c r="F16" s="86"/>
      <c r="G16" s="86"/>
      <c r="H16" s="86"/>
      <c r="I16" s="86"/>
    </row>
    <row r="17" spans="1:9" ht="15.75">
      <c r="A17" s="376" t="s">
        <v>264</v>
      </c>
      <c r="B17" s="376"/>
      <c r="C17" s="376"/>
      <c r="D17" s="376"/>
      <c r="E17" s="375" t="s">
        <v>274</v>
      </c>
      <c r="F17" s="375"/>
      <c r="G17" s="375"/>
      <c r="H17" s="375"/>
      <c r="I17" s="375"/>
    </row>
    <row r="18" spans="1:10" ht="18.75">
      <c r="A18" s="5"/>
      <c r="B18" s="5"/>
      <c r="C18" s="5"/>
      <c r="D18" s="5"/>
      <c r="E18" s="86"/>
      <c r="F18" s="86"/>
      <c r="G18" s="86"/>
      <c r="H18" s="86"/>
      <c r="I18" s="86"/>
      <c r="J18" s="133"/>
    </row>
    <row r="19" spans="1:9" ht="15.75">
      <c r="A19" s="376" t="s">
        <v>265</v>
      </c>
      <c r="B19" s="376"/>
      <c r="C19" s="376"/>
      <c r="D19" s="376"/>
      <c r="E19" s="375">
        <v>6164266561</v>
      </c>
      <c r="F19" s="375"/>
      <c r="G19" s="375"/>
      <c r="H19" s="375"/>
      <c r="I19" s="375"/>
    </row>
    <row r="20" spans="1:9" ht="18.75">
      <c r="A20" s="5"/>
      <c r="B20" s="5"/>
      <c r="C20" s="5"/>
      <c r="D20" s="5"/>
      <c r="E20" s="86"/>
      <c r="F20" s="86"/>
      <c r="G20" s="86"/>
      <c r="H20" s="86"/>
      <c r="I20" s="86"/>
    </row>
    <row r="21" spans="1:9" ht="15.75">
      <c r="A21" s="376" t="s">
        <v>266</v>
      </c>
      <c r="B21" s="376"/>
      <c r="C21" s="376"/>
      <c r="D21" s="376"/>
      <c r="E21" s="375">
        <v>616401001</v>
      </c>
      <c r="F21" s="375"/>
      <c r="G21" s="375"/>
      <c r="H21" s="375"/>
      <c r="I21" s="375"/>
    </row>
    <row r="22" spans="1:9" ht="18.75">
      <c r="A22" s="5"/>
      <c r="B22" s="5"/>
      <c r="C22" s="5"/>
      <c r="D22" s="5"/>
      <c r="E22" s="86"/>
      <c r="F22" s="86"/>
      <c r="G22" s="86"/>
      <c r="H22" s="86"/>
      <c r="I22" s="86"/>
    </row>
    <row r="23" spans="1:9" ht="55.5" customHeight="1">
      <c r="A23" s="379" t="s">
        <v>267</v>
      </c>
      <c r="B23" s="379"/>
      <c r="C23" s="379"/>
      <c r="D23" s="379"/>
      <c r="E23" s="374" t="s">
        <v>277</v>
      </c>
      <c r="F23" s="374"/>
      <c r="G23" s="374"/>
      <c r="H23" s="374"/>
      <c r="I23" s="374"/>
    </row>
    <row r="24" spans="1:9" ht="18.75">
      <c r="A24" s="5"/>
      <c r="B24" s="5"/>
      <c r="C24" s="5"/>
      <c r="D24" s="5"/>
      <c r="E24" s="86"/>
      <c r="F24" s="86"/>
      <c r="G24" s="86"/>
      <c r="H24" s="86"/>
      <c r="I24" s="86"/>
    </row>
    <row r="25" spans="1:9" ht="15.75">
      <c r="A25" s="376" t="s">
        <v>268</v>
      </c>
      <c r="B25" s="376"/>
      <c r="C25" s="376"/>
      <c r="D25" s="376"/>
      <c r="E25" s="377" t="s">
        <v>275</v>
      </c>
      <c r="F25" s="375"/>
      <c r="G25" s="375"/>
      <c r="H25" s="375"/>
      <c r="I25" s="375"/>
    </row>
    <row r="26" spans="1:9" ht="18.75">
      <c r="A26" s="5"/>
      <c r="B26" s="5"/>
      <c r="C26" s="5"/>
      <c r="D26" s="5"/>
      <c r="E26" s="86"/>
      <c r="F26" s="86"/>
      <c r="G26" s="86"/>
      <c r="H26" s="86"/>
      <c r="I26" s="86"/>
    </row>
    <row r="27" spans="1:9" ht="45" customHeight="1">
      <c r="A27" s="379" t="s">
        <v>269</v>
      </c>
      <c r="B27" s="379"/>
      <c r="C27" s="379"/>
      <c r="D27" s="379"/>
      <c r="E27" s="374" t="s">
        <v>293</v>
      </c>
      <c r="F27" s="374"/>
      <c r="G27" s="374"/>
      <c r="H27" s="374"/>
      <c r="I27" s="374"/>
    </row>
    <row r="28" spans="1:9" ht="18.75">
      <c r="A28" s="5"/>
      <c r="B28" s="5"/>
      <c r="C28" s="5"/>
      <c r="D28" s="5"/>
      <c r="E28" s="86"/>
      <c r="F28" s="86"/>
      <c r="G28" s="86"/>
      <c r="H28" s="86"/>
      <c r="I28" s="86"/>
    </row>
    <row r="29" spans="1:9" ht="15.75">
      <c r="A29" s="376" t="s">
        <v>270</v>
      </c>
      <c r="B29" s="376"/>
      <c r="C29" s="376"/>
      <c r="D29" s="376"/>
      <c r="E29" s="375" t="s">
        <v>276</v>
      </c>
      <c r="F29" s="375"/>
      <c r="G29" s="375"/>
      <c r="H29" s="375"/>
      <c r="I29" s="375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H1:I1"/>
    <mergeCell ref="F2:I2"/>
    <mergeCell ref="A6:I6"/>
    <mergeCell ref="A7:I7"/>
    <mergeCell ref="A8:I8"/>
    <mergeCell ref="A23:D23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  <mergeCell ref="A19:D19"/>
    <mergeCell ref="E23:I23"/>
    <mergeCell ref="E25:I25"/>
  </mergeCells>
  <hyperlinks>
    <hyperlink ref="E25" r:id="rId1" display="kanc@a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F103"/>
  <sheetViews>
    <sheetView view="pageBreakPreview" zoomScaleNormal="70" zoomScaleSheetLayoutView="100" zoomScalePageLayoutView="0" workbookViewId="0" topLeftCell="A68">
      <selection activeCell="B94" sqref="B94:U94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375" style="0" hidden="1" customWidth="1"/>
    <col min="8" max="8" width="10.875" style="0" hidden="1" customWidth="1"/>
    <col min="9" max="9" width="10.00390625" style="0" hidden="1" customWidth="1"/>
    <col min="10" max="10" width="9.75390625" style="0" hidden="1" customWidth="1"/>
    <col min="11" max="11" width="10.00390625" style="0" hidden="1" customWidth="1"/>
    <col min="12" max="12" width="10.25390625" style="0" hidden="1" customWidth="1"/>
    <col min="13" max="13" width="10.125" style="0" hidden="1" customWidth="1"/>
    <col min="14" max="20" width="12.25390625" style="0" customWidth="1"/>
    <col min="21" max="21" width="18.125" style="0" customWidth="1"/>
    <col min="22" max="22" width="10.875" style="0" bestFit="1" customWidth="1"/>
  </cols>
  <sheetData>
    <row r="1" spans="14:21" s="1" customFormat="1" ht="15.75" customHeight="1">
      <c r="N1" s="240"/>
      <c r="O1" s="385" t="s">
        <v>278</v>
      </c>
      <c r="P1" s="385"/>
      <c r="Q1" s="385"/>
      <c r="R1" s="385"/>
      <c r="S1" s="385"/>
      <c r="T1" s="385"/>
      <c r="U1" s="385"/>
    </row>
    <row r="2" spans="14:21" s="1" customFormat="1" ht="45.75" customHeight="1">
      <c r="N2" s="251"/>
      <c r="P2" s="385" t="s">
        <v>257</v>
      </c>
      <c r="Q2" s="385"/>
      <c r="R2" s="385"/>
      <c r="S2" s="385"/>
      <c r="T2" s="385"/>
      <c r="U2" s="385"/>
    </row>
    <row r="3" spans="14:20" s="1" customFormat="1" ht="15.75" customHeight="1">
      <c r="N3" s="410"/>
      <c r="O3" s="410"/>
      <c r="P3" s="410"/>
      <c r="Q3" s="410"/>
      <c r="R3" s="41"/>
      <c r="S3" s="41"/>
      <c r="T3" s="41"/>
    </row>
    <row r="4" spans="6:8" ht="15" customHeight="1">
      <c r="F4" s="398" t="s">
        <v>101</v>
      </c>
      <c r="G4" s="398"/>
      <c r="H4" s="398"/>
    </row>
    <row r="5" spans="1:21" ht="21" customHeight="1">
      <c r="A5" s="382" t="s">
        <v>279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</row>
    <row r="6" spans="1:21" ht="60" customHeight="1">
      <c r="A6" s="393" t="s">
        <v>280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</row>
    <row r="7" spans="1:21" ht="31.5" customHeight="1">
      <c r="A7" s="393" t="s">
        <v>281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</row>
    <row r="8" spans="1:13" ht="15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21" ht="44.25" customHeight="1">
      <c r="A9" s="392"/>
      <c r="B9" s="392" t="s">
        <v>282</v>
      </c>
      <c r="C9" s="392" t="s">
        <v>102</v>
      </c>
      <c r="D9" s="392" t="s">
        <v>103</v>
      </c>
      <c r="E9" s="392"/>
      <c r="F9" s="392" t="s">
        <v>104</v>
      </c>
      <c r="G9" s="392"/>
      <c r="H9" s="399" t="s">
        <v>105</v>
      </c>
      <c r="I9" s="399"/>
      <c r="J9" s="392" t="s">
        <v>103</v>
      </c>
      <c r="K9" s="392"/>
      <c r="L9" s="392" t="s">
        <v>104</v>
      </c>
      <c r="M9" s="392"/>
      <c r="N9" s="395" t="s">
        <v>283</v>
      </c>
      <c r="O9" s="396"/>
      <c r="P9" s="396"/>
      <c r="Q9" s="396"/>
      <c r="R9" s="396"/>
      <c r="S9" s="396"/>
      <c r="T9" s="396"/>
      <c r="U9" s="397"/>
    </row>
    <row r="10" spans="1:21" ht="49.5" customHeight="1">
      <c r="A10" s="392"/>
      <c r="B10" s="392"/>
      <c r="C10" s="392"/>
      <c r="D10" s="87"/>
      <c r="E10" s="87"/>
      <c r="F10" s="87"/>
      <c r="G10" s="87"/>
      <c r="H10" s="88"/>
      <c r="I10" s="88"/>
      <c r="J10" s="87"/>
      <c r="K10" s="87"/>
      <c r="L10" s="87"/>
      <c r="M10" s="87"/>
      <c r="N10" s="395" t="s">
        <v>284</v>
      </c>
      <c r="O10" s="396"/>
      <c r="P10" s="396"/>
      <c r="Q10" s="397"/>
      <c r="R10" s="395" t="s">
        <v>354</v>
      </c>
      <c r="S10" s="396"/>
      <c r="T10" s="396"/>
      <c r="U10" s="397"/>
    </row>
    <row r="11" spans="1:21" ht="15.75" customHeight="1">
      <c r="A11" s="392"/>
      <c r="B11" s="392"/>
      <c r="C11" s="392"/>
      <c r="D11" s="87" t="s">
        <v>106</v>
      </c>
      <c r="E11" s="87" t="s">
        <v>107</v>
      </c>
      <c r="F11" s="87" t="s">
        <v>106</v>
      </c>
      <c r="G11" s="87" t="s">
        <v>107</v>
      </c>
      <c r="H11" s="88" t="s">
        <v>106</v>
      </c>
      <c r="I11" s="88" t="s">
        <v>107</v>
      </c>
      <c r="J11" s="87" t="s">
        <v>106</v>
      </c>
      <c r="K11" s="87" t="s">
        <v>107</v>
      </c>
      <c r="L11" s="87" t="s">
        <v>106</v>
      </c>
      <c r="M11" s="87" t="s">
        <v>107</v>
      </c>
      <c r="N11" s="88" t="s">
        <v>55</v>
      </c>
      <c r="O11" s="88" t="s">
        <v>72</v>
      </c>
      <c r="P11" s="95" t="s">
        <v>147</v>
      </c>
      <c r="Q11" s="228" t="s">
        <v>148</v>
      </c>
      <c r="R11" s="88" t="s">
        <v>55</v>
      </c>
      <c r="S11" s="88" t="s">
        <v>72</v>
      </c>
      <c r="T11" s="95" t="s">
        <v>147</v>
      </c>
      <c r="U11" s="343" t="s">
        <v>148</v>
      </c>
    </row>
    <row r="12" spans="1:21" ht="14.25" customHeight="1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4</v>
      </c>
      <c r="K12" s="87">
        <v>5</v>
      </c>
      <c r="L12" s="87">
        <v>6</v>
      </c>
      <c r="M12" s="87">
        <v>7</v>
      </c>
      <c r="N12" s="87">
        <v>4</v>
      </c>
      <c r="O12" s="87">
        <v>5</v>
      </c>
      <c r="P12" s="91">
        <v>6</v>
      </c>
      <c r="Q12" s="242">
        <v>7</v>
      </c>
      <c r="R12" s="242">
        <v>8</v>
      </c>
      <c r="S12" s="242">
        <v>9</v>
      </c>
      <c r="T12" s="242">
        <v>10</v>
      </c>
      <c r="U12" s="87">
        <v>11</v>
      </c>
    </row>
    <row r="13" spans="1:25" ht="81.75" customHeight="1">
      <c r="A13" s="399" t="s">
        <v>108</v>
      </c>
      <c r="B13" s="395" t="s">
        <v>285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7"/>
      <c r="V13" s="391"/>
      <c r="W13" s="391"/>
      <c r="X13" s="386"/>
      <c r="Y13" s="387"/>
    </row>
    <row r="14" spans="1:23" ht="49.5" customHeight="1">
      <c r="A14" s="399"/>
      <c r="B14" s="94" t="s">
        <v>142</v>
      </c>
      <c r="C14" s="91" t="s">
        <v>56</v>
      </c>
      <c r="D14" s="389" t="s">
        <v>109</v>
      </c>
      <c r="E14" s="389"/>
      <c r="F14" s="389" t="s">
        <v>109</v>
      </c>
      <c r="G14" s="389"/>
      <c r="H14" s="388">
        <v>94175</v>
      </c>
      <c r="I14" s="388"/>
      <c r="J14" s="389" t="s">
        <v>109</v>
      </c>
      <c r="K14" s="389"/>
      <c r="L14" s="389" t="s">
        <v>109</v>
      </c>
      <c r="M14" s="389"/>
      <c r="N14" s="369">
        <v>3105.0587094467933</v>
      </c>
      <c r="O14" s="369">
        <v>3105.0587094467933</v>
      </c>
      <c r="P14" s="196"/>
      <c r="Q14" s="196"/>
      <c r="R14" s="369">
        <v>3105.0587094467933</v>
      </c>
      <c r="S14" s="369">
        <v>3105.0587094467933</v>
      </c>
      <c r="T14" s="196"/>
      <c r="U14" s="196"/>
      <c r="V14" s="390"/>
      <c r="W14" s="387"/>
    </row>
    <row r="15" spans="1:21" ht="57" customHeight="1">
      <c r="A15" s="399"/>
      <c r="B15" s="268" t="s">
        <v>286</v>
      </c>
      <c r="C15" s="91" t="s">
        <v>56</v>
      </c>
      <c r="D15" s="235"/>
      <c r="E15" s="235"/>
      <c r="F15" s="235"/>
      <c r="G15" s="235"/>
      <c r="H15" s="236"/>
      <c r="I15" s="236"/>
      <c r="J15" s="389" t="s">
        <v>109</v>
      </c>
      <c r="K15" s="389"/>
      <c r="L15" s="389" t="s">
        <v>109</v>
      </c>
      <c r="M15" s="389"/>
      <c r="N15" s="370">
        <v>875.6709581457977</v>
      </c>
      <c r="O15" s="270">
        <v>875.6709581457977</v>
      </c>
      <c r="P15" s="270"/>
      <c r="Q15" s="270"/>
      <c r="R15" s="370">
        <v>875.6709581457977</v>
      </c>
      <c r="S15" s="270">
        <v>875.6709581457977</v>
      </c>
      <c r="T15" s="270"/>
      <c r="U15" s="270"/>
    </row>
    <row r="16" spans="1:21" ht="36" customHeight="1">
      <c r="A16" s="399"/>
      <c r="B16" s="269" t="s">
        <v>288</v>
      </c>
      <c r="C16" s="91" t="s">
        <v>56</v>
      </c>
      <c r="D16" s="235"/>
      <c r="E16" s="235"/>
      <c r="F16" s="235"/>
      <c r="G16" s="235"/>
      <c r="H16" s="236"/>
      <c r="I16" s="236"/>
      <c r="J16" s="389" t="s">
        <v>109</v>
      </c>
      <c r="K16" s="389"/>
      <c r="L16" s="389" t="s">
        <v>109</v>
      </c>
      <c r="M16" s="389"/>
      <c r="N16" s="370">
        <v>1155.2995112937979</v>
      </c>
      <c r="O16" s="270">
        <v>1155.2995112937979</v>
      </c>
      <c r="P16" s="270"/>
      <c r="Q16" s="270"/>
      <c r="R16" s="370">
        <v>1155.2995112937979</v>
      </c>
      <c r="S16" s="270">
        <v>1155.2995112937979</v>
      </c>
      <c r="T16" s="270"/>
      <c r="U16" s="270"/>
    </row>
    <row r="17" spans="1:21" ht="39.75" customHeight="1" hidden="1">
      <c r="A17" s="399"/>
      <c r="B17" s="269" t="s">
        <v>111</v>
      </c>
      <c r="C17" s="91" t="s">
        <v>56</v>
      </c>
      <c r="D17" s="235"/>
      <c r="E17" s="235"/>
      <c r="F17" s="235"/>
      <c r="G17" s="235"/>
      <c r="H17" s="236"/>
      <c r="I17" s="236"/>
      <c r="J17" s="389" t="s">
        <v>109</v>
      </c>
      <c r="K17" s="389"/>
      <c r="L17" s="389" t="s">
        <v>109</v>
      </c>
      <c r="M17" s="389"/>
      <c r="N17" s="370">
        <v>0</v>
      </c>
      <c r="O17" s="270">
        <v>0</v>
      </c>
      <c r="P17" s="270"/>
      <c r="Q17" s="270"/>
      <c r="R17" s="370">
        <v>0</v>
      </c>
      <c r="S17" s="270">
        <v>0</v>
      </c>
      <c r="T17" s="270"/>
      <c r="U17" s="270"/>
    </row>
    <row r="18" spans="1:21" ht="72.75" customHeight="1">
      <c r="A18" s="399"/>
      <c r="B18" s="269" t="s">
        <v>287</v>
      </c>
      <c r="C18" s="91"/>
      <c r="D18" s="235"/>
      <c r="E18" s="235"/>
      <c r="F18" s="235"/>
      <c r="G18" s="235"/>
      <c r="H18" s="236"/>
      <c r="I18" s="236"/>
      <c r="J18" s="235"/>
      <c r="K18" s="235"/>
      <c r="L18" s="235"/>
      <c r="M18" s="235"/>
      <c r="N18" s="370">
        <v>1074.0882400071978</v>
      </c>
      <c r="O18" s="270">
        <v>1074.0882400071978</v>
      </c>
      <c r="P18" s="270"/>
      <c r="Q18" s="270"/>
      <c r="R18" s="370">
        <v>1074.0882400071978</v>
      </c>
      <c r="S18" s="270">
        <v>1074.0882400071978</v>
      </c>
      <c r="T18" s="270"/>
      <c r="U18" s="270"/>
    </row>
    <row r="19" spans="1:21" ht="42" customHeight="1">
      <c r="A19" s="399"/>
      <c r="B19" s="94" t="s">
        <v>113</v>
      </c>
      <c r="C19" s="91" t="s">
        <v>56</v>
      </c>
      <c r="D19" s="389" t="s">
        <v>109</v>
      </c>
      <c r="E19" s="389"/>
      <c r="F19" s="389" t="s">
        <v>109</v>
      </c>
      <c r="G19" s="389"/>
      <c r="H19" s="388">
        <v>94175</v>
      </c>
      <c r="I19" s="388"/>
      <c r="J19" s="389" t="s">
        <v>109</v>
      </c>
      <c r="K19" s="389"/>
      <c r="L19" s="389" t="s">
        <v>109</v>
      </c>
      <c r="M19" s="389"/>
      <c r="N19" s="196">
        <v>690.5883098074034</v>
      </c>
      <c r="O19" s="196">
        <v>580.5555365199114</v>
      </c>
      <c r="P19" s="196">
        <v>0</v>
      </c>
      <c r="Q19" s="196">
        <v>0</v>
      </c>
      <c r="R19" s="196">
        <v>690.5883098074034</v>
      </c>
      <c r="S19" s="196">
        <v>580.5555365199114</v>
      </c>
      <c r="T19" s="196">
        <v>0</v>
      </c>
      <c r="U19" s="196">
        <v>0</v>
      </c>
    </row>
    <row r="20" spans="1:21" ht="57" customHeight="1">
      <c r="A20" s="399"/>
      <c r="B20" s="268" t="s">
        <v>286</v>
      </c>
      <c r="C20" s="91" t="s">
        <v>56</v>
      </c>
      <c r="D20" s="235"/>
      <c r="E20" s="235"/>
      <c r="F20" s="235"/>
      <c r="G20" s="235"/>
      <c r="H20" s="236"/>
      <c r="I20" s="236"/>
      <c r="J20" s="389" t="s">
        <v>109</v>
      </c>
      <c r="K20" s="389"/>
      <c r="L20" s="389" t="s">
        <v>109</v>
      </c>
      <c r="M20" s="389"/>
      <c r="N20" s="270">
        <v>196.122282542474</v>
      </c>
      <c r="O20" s="270">
        <v>259.01117178706176</v>
      </c>
      <c r="P20" s="270"/>
      <c r="Q20" s="270"/>
      <c r="R20" s="370">
        <v>196.122282542474</v>
      </c>
      <c r="S20" s="270">
        <v>259.01117178706176</v>
      </c>
      <c r="T20" s="270"/>
      <c r="U20" s="270"/>
    </row>
    <row r="21" spans="1:21" ht="39.75" customHeight="1">
      <c r="A21" s="399"/>
      <c r="B21" s="269" t="s">
        <v>288</v>
      </c>
      <c r="C21" s="91" t="s">
        <v>56</v>
      </c>
      <c r="D21" s="235"/>
      <c r="E21" s="235"/>
      <c r="F21" s="235"/>
      <c r="G21" s="235"/>
      <c r="H21" s="236"/>
      <c r="I21" s="236"/>
      <c r="J21" s="389" t="s">
        <v>109</v>
      </c>
      <c r="K21" s="389"/>
      <c r="L21" s="389" t="s">
        <v>109</v>
      </c>
      <c r="M21" s="389"/>
      <c r="N21" s="270">
        <v>217.15322765800892</v>
      </c>
      <c r="O21" s="270">
        <v>115.71327061269088</v>
      </c>
      <c r="P21" s="270"/>
      <c r="Q21" s="270"/>
      <c r="R21" s="370">
        <v>217.15322765800892</v>
      </c>
      <c r="S21" s="270">
        <v>115.71327061269088</v>
      </c>
      <c r="T21" s="270"/>
      <c r="U21" s="270"/>
    </row>
    <row r="22" spans="1:21" ht="28.5" customHeight="1" hidden="1">
      <c r="A22" s="399"/>
      <c r="B22" s="269" t="s">
        <v>111</v>
      </c>
      <c r="C22" s="91" t="s">
        <v>56</v>
      </c>
      <c r="D22" s="235"/>
      <c r="E22" s="235"/>
      <c r="F22" s="235"/>
      <c r="G22" s="235"/>
      <c r="H22" s="236"/>
      <c r="I22" s="236"/>
      <c r="J22" s="389" t="s">
        <v>109</v>
      </c>
      <c r="K22" s="389"/>
      <c r="L22" s="389" t="s">
        <v>109</v>
      </c>
      <c r="M22" s="389"/>
      <c r="N22" s="270">
        <v>0</v>
      </c>
      <c r="O22" s="270">
        <v>0</v>
      </c>
      <c r="P22" s="270"/>
      <c r="Q22" s="270"/>
      <c r="R22" s="370">
        <v>0</v>
      </c>
      <c r="S22" s="270">
        <v>0</v>
      </c>
      <c r="T22" s="270"/>
      <c r="U22" s="270"/>
    </row>
    <row r="23" spans="1:21" ht="73.5" customHeight="1">
      <c r="A23" s="399"/>
      <c r="B23" s="269" t="s">
        <v>287</v>
      </c>
      <c r="C23" s="91" t="s">
        <v>56</v>
      </c>
      <c r="D23" s="235"/>
      <c r="E23" s="235"/>
      <c r="F23" s="235"/>
      <c r="G23" s="235"/>
      <c r="H23" s="236"/>
      <c r="I23" s="236"/>
      <c r="J23" s="389" t="s">
        <v>109</v>
      </c>
      <c r="K23" s="389"/>
      <c r="L23" s="389" t="s">
        <v>109</v>
      </c>
      <c r="M23" s="389"/>
      <c r="N23" s="270">
        <v>277.31279960692046</v>
      </c>
      <c r="O23" s="270">
        <v>205.83109412015872</v>
      </c>
      <c r="P23" s="270"/>
      <c r="Q23" s="270"/>
      <c r="R23" s="370">
        <v>277.31279960692046</v>
      </c>
      <c r="S23" s="270">
        <v>205.83109412015872</v>
      </c>
      <c r="T23" s="270"/>
      <c r="U23" s="270"/>
    </row>
    <row r="24" spans="1:21" ht="46.5" customHeight="1">
      <c r="A24" s="399"/>
      <c r="B24" s="94" t="s">
        <v>143</v>
      </c>
      <c r="C24" s="91" t="s">
        <v>56</v>
      </c>
      <c r="D24" s="389" t="s">
        <v>109</v>
      </c>
      <c r="E24" s="389"/>
      <c r="F24" s="389" t="s">
        <v>109</v>
      </c>
      <c r="G24" s="389"/>
      <c r="H24" s="388">
        <v>94175</v>
      </c>
      <c r="I24" s="388"/>
      <c r="J24" s="389" t="s">
        <v>109</v>
      </c>
      <c r="K24" s="389"/>
      <c r="L24" s="389" t="s">
        <v>109</v>
      </c>
      <c r="M24" s="389"/>
      <c r="N24" s="196">
        <v>160.39081663577605</v>
      </c>
      <c r="O24" s="196">
        <v>205.98182892651297</v>
      </c>
      <c r="P24" s="196">
        <v>294.33228005215705</v>
      </c>
      <c r="Q24" s="196">
        <v>393.13720194715705</v>
      </c>
      <c r="R24" s="196">
        <v>160.39081663577605</v>
      </c>
      <c r="S24" s="196">
        <v>205.98182892651297</v>
      </c>
      <c r="T24" s="196">
        <v>294.33228005215705</v>
      </c>
      <c r="U24" s="196">
        <v>393.13720194715705</v>
      </c>
    </row>
    <row r="25" spans="1:21" ht="48" customHeight="1">
      <c r="A25" s="399"/>
      <c r="B25" s="268" t="s">
        <v>286</v>
      </c>
      <c r="C25" s="91" t="s">
        <v>56</v>
      </c>
      <c r="D25" s="235"/>
      <c r="E25" s="235"/>
      <c r="F25" s="235"/>
      <c r="G25" s="235"/>
      <c r="H25" s="236"/>
      <c r="I25" s="236"/>
      <c r="J25" s="389" t="s">
        <v>109</v>
      </c>
      <c r="K25" s="389"/>
      <c r="L25" s="389" t="s">
        <v>109</v>
      </c>
      <c r="M25" s="389"/>
      <c r="N25" s="270">
        <v>54.25450568952431</v>
      </c>
      <c r="O25" s="270">
        <v>112.98542004881442</v>
      </c>
      <c r="P25" s="270">
        <v>112.16612640840799</v>
      </c>
      <c r="Q25" s="270">
        <v>210.97104830340797</v>
      </c>
      <c r="R25" s="370">
        <v>54.25450568952431</v>
      </c>
      <c r="S25" s="270">
        <v>112.98542004881442</v>
      </c>
      <c r="T25" s="370">
        <v>112.16612640840799</v>
      </c>
      <c r="U25" s="270">
        <v>210.97104830340797</v>
      </c>
    </row>
    <row r="26" spans="1:21" ht="39.75" customHeight="1">
      <c r="A26" s="399"/>
      <c r="B26" s="269" t="s">
        <v>288</v>
      </c>
      <c r="C26" s="91" t="s">
        <v>56</v>
      </c>
      <c r="D26" s="235"/>
      <c r="E26" s="235"/>
      <c r="F26" s="235"/>
      <c r="G26" s="235"/>
      <c r="H26" s="236"/>
      <c r="I26" s="236"/>
      <c r="J26" s="389" t="s">
        <v>109</v>
      </c>
      <c r="K26" s="389"/>
      <c r="L26" s="389" t="s">
        <v>109</v>
      </c>
      <c r="M26" s="389"/>
      <c r="N26" s="270">
        <v>40.46401409200316</v>
      </c>
      <c r="O26" s="270">
        <v>31.882701143640315</v>
      </c>
      <c r="P26" s="270">
        <v>125.55259969740803</v>
      </c>
      <c r="Q26" s="270">
        <v>125.55259969740803</v>
      </c>
      <c r="R26" s="370">
        <v>40.46401409200316</v>
      </c>
      <c r="S26" s="270">
        <v>31.882701143640315</v>
      </c>
      <c r="T26" s="370">
        <v>125.55259969740803</v>
      </c>
      <c r="U26" s="270">
        <v>125.55259969740803</v>
      </c>
    </row>
    <row r="27" spans="1:21" ht="69" customHeight="1">
      <c r="A27" s="399"/>
      <c r="B27" s="269" t="s">
        <v>289</v>
      </c>
      <c r="C27" s="91" t="s">
        <v>56</v>
      </c>
      <c r="D27" s="235"/>
      <c r="E27" s="235"/>
      <c r="F27" s="235"/>
      <c r="G27" s="235"/>
      <c r="H27" s="236"/>
      <c r="I27" s="236"/>
      <c r="J27" s="389" t="s">
        <v>109</v>
      </c>
      <c r="K27" s="389"/>
      <c r="L27" s="389" t="s">
        <v>109</v>
      </c>
      <c r="M27" s="389"/>
      <c r="N27" s="270">
        <v>19.58674209020035</v>
      </c>
      <c r="O27" s="270">
        <v>13.799898592403496</v>
      </c>
      <c r="P27" s="270">
        <v>10.864521003158005</v>
      </c>
      <c r="Q27" s="270">
        <v>10.864521003158005</v>
      </c>
      <c r="R27" s="370">
        <v>19.58674209020035</v>
      </c>
      <c r="S27" s="270">
        <v>13.799898592403496</v>
      </c>
      <c r="T27" s="370">
        <v>10.864521003158005</v>
      </c>
      <c r="U27" s="270">
        <v>10.864521003158005</v>
      </c>
    </row>
    <row r="28" spans="1:21" ht="69.75" customHeight="1">
      <c r="A28" s="399"/>
      <c r="B28" s="269" t="s">
        <v>287</v>
      </c>
      <c r="C28" s="91" t="s">
        <v>56</v>
      </c>
      <c r="D28" s="235"/>
      <c r="E28" s="235"/>
      <c r="F28" s="235"/>
      <c r="G28" s="235"/>
      <c r="H28" s="236"/>
      <c r="I28" s="236"/>
      <c r="J28" s="389" t="s">
        <v>109</v>
      </c>
      <c r="K28" s="389"/>
      <c r="L28" s="389" t="s">
        <v>109</v>
      </c>
      <c r="M28" s="389"/>
      <c r="N28" s="270">
        <v>46.085554764048226</v>
      </c>
      <c r="O28" s="270">
        <v>47.31380914165472</v>
      </c>
      <c r="P28" s="270">
        <v>45.749032943183</v>
      </c>
      <c r="Q28" s="270">
        <v>45.749032943183</v>
      </c>
      <c r="R28" s="370">
        <v>46.085554764048226</v>
      </c>
      <c r="S28" s="270">
        <v>47.31380914165472</v>
      </c>
      <c r="T28" s="370">
        <v>45.749032943183</v>
      </c>
      <c r="U28" s="270">
        <v>45.749032943183</v>
      </c>
    </row>
    <row r="29" spans="1:21" ht="35.25" customHeight="1">
      <c r="A29" s="399"/>
      <c r="B29" s="94" t="s">
        <v>114</v>
      </c>
      <c r="C29" s="91" t="s">
        <v>56</v>
      </c>
      <c r="D29" s="389" t="s">
        <v>109</v>
      </c>
      <c r="E29" s="389"/>
      <c r="F29" s="389" t="s">
        <v>109</v>
      </c>
      <c r="G29" s="389"/>
      <c r="H29" s="388">
        <v>94175</v>
      </c>
      <c r="I29" s="388"/>
      <c r="J29" s="389" t="s">
        <v>109</v>
      </c>
      <c r="K29" s="389"/>
      <c r="L29" s="389" t="s">
        <v>109</v>
      </c>
      <c r="M29" s="389"/>
      <c r="N29" s="196">
        <v>135.27497836909885</v>
      </c>
      <c r="O29" s="196">
        <v>135.27497836909885</v>
      </c>
      <c r="P29" s="196">
        <v>177.07619733341335</v>
      </c>
      <c r="Q29" s="196">
        <v>238.64520167722026</v>
      </c>
      <c r="R29" s="196">
        <v>135.27497836909885</v>
      </c>
      <c r="S29" s="196">
        <v>135.27497836909885</v>
      </c>
      <c r="T29" s="196">
        <v>177.07619733341335</v>
      </c>
      <c r="U29" s="196">
        <v>238.64520167722026</v>
      </c>
    </row>
    <row r="30" spans="1:21" ht="50.25" customHeight="1">
      <c r="A30" s="399"/>
      <c r="B30" s="268" t="s">
        <v>286</v>
      </c>
      <c r="C30" s="91" t="s">
        <v>56</v>
      </c>
      <c r="D30" s="235"/>
      <c r="E30" s="235"/>
      <c r="F30" s="235"/>
      <c r="G30" s="235"/>
      <c r="H30" s="236"/>
      <c r="I30" s="236"/>
      <c r="J30" s="389" t="s">
        <v>109</v>
      </c>
      <c r="K30" s="389"/>
      <c r="L30" s="389" t="s">
        <v>109</v>
      </c>
      <c r="M30" s="389"/>
      <c r="N30" s="270">
        <v>73.42861201405945</v>
      </c>
      <c r="O30" s="346">
        <v>73.42861201405945</v>
      </c>
      <c r="P30" s="270">
        <v>67.67882892537102</v>
      </c>
      <c r="Q30" s="270">
        <v>129.24783326917796</v>
      </c>
      <c r="R30" s="370">
        <v>73.42861201405945</v>
      </c>
      <c r="S30" s="270">
        <v>73.42861201405945</v>
      </c>
      <c r="T30" s="370">
        <v>67.67882892537102</v>
      </c>
      <c r="U30" s="270">
        <v>129.24783326917796</v>
      </c>
    </row>
    <row r="31" spans="1:21" ht="41.25" customHeight="1">
      <c r="A31" s="399"/>
      <c r="B31" s="269" t="s">
        <v>288</v>
      </c>
      <c r="C31" s="91" t="s">
        <v>56</v>
      </c>
      <c r="D31" s="235"/>
      <c r="E31" s="235"/>
      <c r="F31" s="235"/>
      <c r="G31" s="235"/>
      <c r="H31" s="236"/>
      <c r="I31" s="236"/>
      <c r="J31" s="389" t="s">
        <v>109</v>
      </c>
      <c r="K31" s="389"/>
      <c r="L31" s="389" t="s">
        <v>109</v>
      </c>
      <c r="M31" s="389"/>
      <c r="N31" s="270">
        <v>44.711895599712875</v>
      </c>
      <c r="O31" s="346">
        <v>44.711895599712875</v>
      </c>
      <c r="P31" s="270">
        <v>75.39888024723699</v>
      </c>
      <c r="Q31" s="270">
        <v>75.39888024723699</v>
      </c>
      <c r="R31" s="370">
        <v>44.711895599712875</v>
      </c>
      <c r="S31" s="270">
        <v>44.711895599712875</v>
      </c>
      <c r="T31" s="370">
        <v>75.39888024723699</v>
      </c>
      <c r="U31" s="270">
        <v>75.39888024723699</v>
      </c>
    </row>
    <row r="32" spans="1:21" ht="69" customHeight="1">
      <c r="A32" s="399"/>
      <c r="B32" s="269" t="s">
        <v>289</v>
      </c>
      <c r="C32" s="91" t="s">
        <v>56</v>
      </c>
      <c r="D32" s="235"/>
      <c r="E32" s="235"/>
      <c r="F32" s="235"/>
      <c r="G32" s="235"/>
      <c r="H32" s="236"/>
      <c r="I32" s="236"/>
      <c r="J32" s="389" t="s">
        <v>109</v>
      </c>
      <c r="K32" s="389"/>
      <c r="L32" s="389" t="s">
        <v>109</v>
      </c>
      <c r="M32" s="389"/>
      <c r="N32" s="270">
        <v>3.869082201442597</v>
      </c>
      <c r="O32" s="346">
        <v>3.869082201442597</v>
      </c>
      <c r="P32" s="270">
        <v>6.524538082325451</v>
      </c>
      <c r="Q32" s="270">
        <v>6.524538082325451</v>
      </c>
      <c r="R32" s="370">
        <v>3.869082201442597</v>
      </c>
      <c r="S32" s="270">
        <v>3.869082201442597</v>
      </c>
      <c r="T32" s="370">
        <v>6.524538082325451</v>
      </c>
      <c r="U32" s="270">
        <v>6.524538082325451</v>
      </c>
    </row>
    <row r="33" spans="1:21" ht="72" customHeight="1">
      <c r="A33" s="399"/>
      <c r="B33" s="269" t="s">
        <v>287</v>
      </c>
      <c r="C33" s="91" t="s">
        <v>56</v>
      </c>
      <c r="D33" s="235"/>
      <c r="E33" s="235"/>
      <c r="F33" s="235"/>
      <c r="G33" s="235"/>
      <c r="H33" s="236"/>
      <c r="I33" s="236"/>
      <c r="J33" s="389" t="s">
        <v>109</v>
      </c>
      <c r="K33" s="389"/>
      <c r="L33" s="389" t="s">
        <v>109</v>
      </c>
      <c r="M33" s="389"/>
      <c r="N33" s="270">
        <v>13.265388553883929</v>
      </c>
      <c r="O33" s="346">
        <v>13.265388553883929</v>
      </c>
      <c r="P33" s="270">
        <v>27.473950078479874</v>
      </c>
      <c r="Q33" s="270">
        <v>27.473950078479874</v>
      </c>
      <c r="R33" s="370">
        <v>13.265388553883929</v>
      </c>
      <c r="S33" s="270">
        <v>13.265388553883929</v>
      </c>
      <c r="T33" s="370">
        <v>27.473950078479874</v>
      </c>
      <c r="U33" s="270">
        <v>27.473950078479874</v>
      </c>
    </row>
    <row r="34" spans="1:21" ht="67.5" customHeight="1">
      <c r="A34" s="407" t="s">
        <v>115</v>
      </c>
      <c r="B34" s="402" t="s">
        <v>362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4"/>
    </row>
    <row r="35" spans="1:21" ht="42.75" customHeight="1">
      <c r="A35" s="408"/>
      <c r="B35" s="97" t="s">
        <v>116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100"/>
      <c r="P35" s="100"/>
      <c r="Q35" s="368"/>
      <c r="R35" s="368"/>
      <c r="S35" s="368"/>
      <c r="T35" s="368"/>
      <c r="U35" s="272"/>
    </row>
    <row r="36" spans="1:21" ht="15.75">
      <c r="A36" s="408"/>
      <c r="B36" s="273" t="s">
        <v>151</v>
      </c>
      <c r="C36" s="102" t="s">
        <v>117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4"/>
      <c r="P36" s="105"/>
      <c r="Q36" s="342"/>
      <c r="R36" s="342"/>
      <c r="S36" s="342"/>
      <c r="T36" s="342"/>
      <c r="U36" s="272"/>
    </row>
    <row r="37" spans="1:21" ht="15.75">
      <c r="A37" s="408"/>
      <c r="B37" s="274" t="s">
        <v>152</v>
      </c>
      <c r="C37" s="106" t="s">
        <v>117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0">
        <v>405450</v>
      </c>
      <c r="O37" s="100">
        <v>413940</v>
      </c>
      <c r="P37" s="109"/>
      <c r="Q37" s="342"/>
      <c r="R37" s="342"/>
      <c r="S37" s="342"/>
      <c r="T37" s="342"/>
      <c r="U37" s="271"/>
    </row>
    <row r="38" spans="1:21" ht="31.5">
      <c r="A38" s="408"/>
      <c r="B38" s="97" t="s">
        <v>118</v>
      </c>
      <c r="C38" s="98"/>
      <c r="D38" s="110">
        <v>213609</v>
      </c>
      <c r="E38" s="110">
        <v>288735</v>
      </c>
      <c r="F38" s="110">
        <v>53402</v>
      </c>
      <c r="G38" s="110">
        <v>72184</v>
      </c>
      <c r="H38" s="100">
        <f>D38+F38</f>
        <v>267011</v>
      </c>
      <c r="I38" s="100">
        <f>E38+G38</f>
        <v>360919</v>
      </c>
      <c r="J38" s="110" t="e">
        <f>#REF!</f>
        <v>#REF!</v>
      </c>
      <c r="K38" s="110" t="e">
        <f>#REF!</f>
        <v>#REF!</v>
      </c>
      <c r="L38" s="110" t="e">
        <f>J38/0.8*0.2</f>
        <v>#REF!</v>
      </c>
      <c r="M38" s="110" t="e">
        <f>K38/0.8*0.2</f>
        <v>#REF!</v>
      </c>
      <c r="N38" s="100"/>
      <c r="O38" s="100"/>
      <c r="P38" s="101"/>
      <c r="Q38" s="342"/>
      <c r="R38" s="342"/>
      <c r="S38" s="342"/>
      <c r="T38" s="342"/>
      <c r="U38" s="272"/>
    </row>
    <row r="39" spans="1:21" ht="15.75">
      <c r="A39" s="408"/>
      <c r="B39" s="273" t="s">
        <v>151</v>
      </c>
      <c r="C39" s="102" t="s">
        <v>117</v>
      </c>
      <c r="D39" s="111"/>
      <c r="E39" s="111"/>
      <c r="F39" s="111"/>
      <c r="G39" s="111"/>
      <c r="H39" s="104"/>
      <c r="I39" s="104"/>
      <c r="J39" s="111"/>
      <c r="K39" s="111"/>
      <c r="L39" s="111"/>
      <c r="M39" s="111"/>
      <c r="N39" s="104"/>
      <c r="O39" s="104"/>
      <c r="P39" s="105"/>
      <c r="Q39" s="342"/>
      <c r="R39" s="342"/>
      <c r="S39" s="342"/>
      <c r="T39" s="342"/>
      <c r="U39" s="272"/>
    </row>
    <row r="40" spans="1:21" ht="15.75">
      <c r="A40" s="408"/>
      <c r="B40" s="274" t="s">
        <v>152</v>
      </c>
      <c r="C40" s="106" t="s">
        <v>117</v>
      </c>
      <c r="D40" s="112"/>
      <c r="E40" s="112"/>
      <c r="F40" s="112"/>
      <c r="G40" s="112"/>
      <c r="H40" s="108"/>
      <c r="I40" s="108"/>
      <c r="J40" s="112"/>
      <c r="K40" s="112"/>
      <c r="L40" s="112"/>
      <c r="M40" s="112"/>
      <c r="N40" s="100">
        <v>471290</v>
      </c>
      <c r="O40" s="100">
        <v>420160</v>
      </c>
      <c r="P40" s="109"/>
      <c r="Q40" s="342"/>
      <c r="R40" s="342"/>
      <c r="S40" s="342"/>
      <c r="T40" s="342"/>
      <c r="U40" s="271"/>
    </row>
    <row r="41" spans="1:21" ht="46.5" customHeight="1">
      <c r="A41" s="408"/>
      <c r="B41" s="97" t="s">
        <v>119</v>
      </c>
      <c r="C41" s="98"/>
      <c r="D41" s="110">
        <v>217115</v>
      </c>
      <c r="E41" s="110">
        <v>295613</v>
      </c>
      <c r="F41" s="110">
        <v>54279</v>
      </c>
      <c r="G41" s="110">
        <v>73903</v>
      </c>
      <c r="H41" s="100">
        <f>D41+F41</f>
        <v>271394</v>
      </c>
      <c r="I41" s="100">
        <f>E41+G41</f>
        <v>369516</v>
      </c>
      <c r="J41" s="110" t="e">
        <f>#REF!</f>
        <v>#REF!</v>
      </c>
      <c r="K41" s="110" t="e">
        <f>#REF!</f>
        <v>#REF!</v>
      </c>
      <c r="L41" s="110" t="e">
        <f>J41/0.8*0.2</f>
        <v>#REF!</v>
      </c>
      <c r="M41" s="110" t="e">
        <f>K41/0.8*0.2</f>
        <v>#REF!</v>
      </c>
      <c r="N41" s="100"/>
      <c r="O41" s="100"/>
      <c r="P41" s="100"/>
      <c r="Q41" s="342"/>
      <c r="R41" s="342"/>
      <c r="S41" s="342"/>
      <c r="T41" s="342"/>
      <c r="U41" s="272"/>
    </row>
    <row r="42" spans="1:21" ht="15.75">
      <c r="A42" s="408"/>
      <c r="B42" s="273" t="s">
        <v>151</v>
      </c>
      <c r="C42" s="102" t="s">
        <v>117</v>
      </c>
      <c r="D42" s="111"/>
      <c r="E42" s="111"/>
      <c r="F42" s="111"/>
      <c r="G42" s="111"/>
      <c r="H42" s="104"/>
      <c r="I42" s="104"/>
      <c r="J42" s="111"/>
      <c r="K42" s="111"/>
      <c r="L42" s="111"/>
      <c r="M42" s="111"/>
      <c r="N42" s="104"/>
      <c r="O42" s="104"/>
      <c r="P42" s="104"/>
      <c r="Q42" s="342"/>
      <c r="R42" s="342"/>
      <c r="S42" s="342"/>
      <c r="T42" s="342"/>
      <c r="U42" s="272"/>
    </row>
    <row r="43" spans="1:21" ht="15.75">
      <c r="A43" s="408"/>
      <c r="B43" s="274" t="s">
        <v>152</v>
      </c>
      <c r="C43" s="106" t="s">
        <v>117</v>
      </c>
      <c r="D43" s="112"/>
      <c r="E43" s="112"/>
      <c r="F43" s="112"/>
      <c r="G43" s="112"/>
      <c r="H43" s="108"/>
      <c r="I43" s="108"/>
      <c r="J43" s="112"/>
      <c r="K43" s="112"/>
      <c r="L43" s="112"/>
      <c r="M43" s="112"/>
      <c r="N43" s="100">
        <v>517810</v>
      </c>
      <c r="O43" s="100">
        <v>451890</v>
      </c>
      <c r="P43" s="108"/>
      <c r="Q43" s="342"/>
      <c r="R43" s="342"/>
      <c r="S43" s="342"/>
      <c r="T43" s="342"/>
      <c r="U43" s="271"/>
    </row>
    <row r="44" spans="1:21" ht="46.5" customHeight="1">
      <c r="A44" s="408"/>
      <c r="B44" s="97" t="s">
        <v>120</v>
      </c>
      <c r="C44" s="98"/>
      <c r="D44" s="110"/>
      <c r="E44" s="110"/>
      <c r="F44" s="110"/>
      <c r="G44" s="110"/>
      <c r="H44" s="100"/>
      <c r="I44" s="100"/>
      <c r="J44" s="110"/>
      <c r="K44" s="110"/>
      <c r="L44" s="110"/>
      <c r="M44" s="110"/>
      <c r="N44" s="100"/>
      <c r="O44" s="100"/>
      <c r="P44" s="100"/>
      <c r="Q44" s="342"/>
      <c r="R44" s="342"/>
      <c r="S44" s="342"/>
      <c r="T44" s="342"/>
      <c r="U44" s="272"/>
    </row>
    <row r="45" spans="1:21" ht="15.75">
      <c r="A45" s="408"/>
      <c r="B45" s="273" t="s">
        <v>151</v>
      </c>
      <c r="C45" s="102" t="s">
        <v>117</v>
      </c>
      <c r="D45" s="111"/>
      <c r="E45" s="111"/>
      <c r="F45" s="111"/>
      <c r="G45" s="111"/>
      <c r="H45" s="104"/>
      <c r="I45" s="104"/>
      <c r="J45" s="111"/>
      <c r="K45" s="111"/>
      <c r="L45" s="111"/>
      <c r="M45" s="111"/>
      <c r="N45" s="104"/>
      <c r="O45" s="104"/>
      <c r="P45" s="104"/>
      <c r="Q45" s="342"/>
      <c r="R45" s="342"/>
      <c r="S45" s="342"/>
      <c r="T45" s="342"/>
      <c r="U45" s="272"/>
    </row>
    <row r="46" spans="1:21" ht="15.75">
      <c r="A46" s="408"/>
      <c r="B46" s="274" t="s">
        <v>152</v>
      </c>
      <c r="C46" s="106" t="s">
        <v>117</v>
      </c>
      <c r="D46" s="112"/>
      <c r="E46" s="112"/>
      <c r="F46" s="112"/>
      <c r="G46" s="112"/>
      <c r="H46" s="108"/>
      <c r="I46" s="108"/>
      <c r="J46" s="112"/>
      <c r="K46" s="112"/>
      <c r="L46" s="112"/>
      <c r="M46" s="112"/>
      <c r="N46" s="100">
        <v>517810</v>
      </c>
      <c r="O46" s="100">
        <v>477810</v>
      </c>
      <c r="P46" s="108"/>
      <c r="Q46" s="342"/>
      <c r="R46" s="342"/>
      <c r="S46" s="342"/>
      <c r="T46" s="342"/>
      <c r="U46" s="271"/>
    </row>
    <row r="47" spans="1:21" ht="41.25" customHeight="1">
      <c r="A47" s="408"/>
      <c r="B47" s="97" t="s">
        <v>144</v>
      </c>
      <c r="C47" s="98"/>
      <c r="D47" s="110">
        <v>217115</v>
      </c>
      <c r="E47" s="110">
        <v>336372</v>
      </c>
      <c r="F47" s="110">
        <v>54279</v>
      </c>
      <c r="G47" s="110">
        <v>84093</v>
      </c>
      <c r="H47" s="100">
        <f>D47+F47</f>
        <v>271394</v>
      </c>
      <c r="I47" s="100">
        <f>E47+G47</f>
        <v>420465</v>
      </c>
      <c r="J47" s="110" t="e">
        <f>#REF!</f>
        <v>#REF!</v>
      </c>
      <c r="K47" s="110" t="e">
        <f>#REF!</f>
        <v>#REF!</v>
      </c>
      <c r="L47" s="110" t="e">
        <f>J47/0.8*0.2</f>
        <v>#REF!</v>
      </c>
      <c r="M47" s="110" t="e">
        <f>K47/0.8*0.2</f>
        <v>#REF!</v>
      </c>
      <c r="N47" s="100"/>
      <c r="O47" s="100"/>
      <c r="P47" s="100"/>
      <c r="Q47" s="342"/>
      <c r="R47" s="342"/>
      <c r="S47" s="342"/>
      <c r="T47" s="342"/>
      <c r="U47" s="272"/>
    </row>
    <row r="48" spans="1:21" ht="15.75">
      <c r="A48" s="408"/>
      <c r="B48" s="273" t="s">
        <v>151</v>
      </c>
      <c r="C48" s="98" t="s">
        <v>117</v>
      </c>
      <c r="D48" s="111"/>
      <c r="E48" s="111"/>
      <c r="F48" s="111"/>
      <c r="G48" s="111"/>
      <c r="H48" s="104"/>
      <c r="I48" s="104"/>
      <c r="J48" s="111"/>
      <c r="K48" s="111"/>
      <c r="L48" s="111"/>
      <c r="M48" s="111"/>
      <c r="N48" s="104"/>
      <c r="O48" s="104"/>
      <c r="P48" s="104"/>
      <c r="Q48" s="342"/>
      <c r="R48" s="342"/>
      <c r="S48" s="342"/>
      <c r="T48" s="342"/>
      <c r="U48" s="272"/>
    </row>
    <row r="49" spans="1:21" ht="15.75">
      <c r="A49" s="409"/>
      <c r="B49" s="274" t="s">
        <v>152</v>
      </c>
      <c r="C49" s="98" t="s">
        <v>117</v>
      </c>
      <c r="D49" s="112"/>
      <c r="E49" s="112"/>
      <c r="F49" s="112"/>
      <c r="G49" s="112"/>
      <c r="H49" s="108"/>
      <c r="I49" s="108"/>
      <c r="J49" s="112"/>
      <c r="K49" s="112"/>
      <c r="L49" s="112"/>
      <c r="M49" s="112"/>
      <c r="N49" s="100">
        <v>517810</v>
      </c>
      <c r="O49" s="100">
        <v>477810</v>
      </c>
      <c r="P49" s="108"/>
      <c r="Q49" s="342"/>
      <c r="R49" s="342"/>
      <c r="S49" s="342"/>
      <c r="T49" s="342"/>
      <c r="U49" s="271"/>
    </row>
    <row r="50" spans="1:21" ht="68.25" customHeight="1">
      <c r="A50" s="407" t="s">
        <v>121</v>
      </c>
      <c r="B50" s="402" t="s">
        <v>363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4"/>
    </row>
    <row r="51" spans="1:21" ht="44.25" customHeight="1">
      <c r="A51" s="408"/>
      <c r="B51" s="97" t="s">
        <v>122</v>
      </c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100"/>
      <c r="P51" s="243"/>
      <c r="Q51" s="342"/>
      <c r="R51" s="342"/>
      <c r="S51" s="342"/>
      <c r="T51" s="342"/>
      <c r="U51" s="272"/>
    </row>
    <row r="52" spans="1:21" ht="15.75">
      <c r="A52" s="408"/>
      <c r="B52" s="273" t="s">
        <v>231</v>
      </c>
      <c r="C52" s="102" t="s">
        <v>117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>
        <v>574320</v>
      </c>
      <c r="O52" s="104">
        <v>814500</v>
      </c>
      <c r="P52" s="133"/>
      <c r="Q52" s="272"/>
      <c r="R52" s="272"/>
      <c r="S52" s="272"/>
      <c r="T52" s="272"/>
      <c r="U52" s="271"/>
    </row>
    <row r="53" spans="1:21" ht="15.75">
      <c r="A53" s="408"/>
      <c r="B53" s="273" t="s">
        <v>232</v>
      </c>
      <c r="C53" s="102" t="s">
        <v>117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8">
        <v>697550</v>
      </c>
      <c r="O53" s="198">
        <v>1022040</v>
      </c>
      <c r="P53" s="248"/>
      <c r="Q53" s="342"/>
      <c r="R53" s="342"/>
      <c r="S53" s="342"/>
      <c r="T53" s="342"/>
      <c r="U53" s="272"/>
    </row>
    <row r="54" spans="1:21" ht="15.75">
      <c r="A54" s="408"/>
      <c r="B54" s="274" t="s">
        <v>233</v>
      </c>
      <c r="C54" s="102" t="s">
        <v>117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>
        <v>555620</v>
      </c>
      <c r="O54" s="198">
        <v>774720</v>
      </c>
      <c r="P54" s="248"/>
      <c r="Q54" s="342"/>
      <c r="R54" s="342"/>
      <c r="S54" s="342"/>
      <c r="T54" s="342"/>
      <c r="U54" s="271"/>
    </row>
    <row r="55" spans="1:21" ht="15.75">
      <c r="A55" s="408"/>
      <c r="B55" s="274" t="s">
        <v>234</v>
      </c>
      <c r="C55" s="102" t="s">
        <v>117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8">
        <v>659380</v>
      </c>
      <c r="O55" s="108">
        <v>976750</v>
      </c>
      <c r="P55" s="245"/>
      <c r="Q55" s="342"/>
      <c r="R55" s="342"/>
      <c r="S55" s="342"/>
      <c r="T55" s="342"/>
      <c r="U55" s="272"/>
    </row>
    <row r="56" spans="1:21" ht="42.75" customHeight="1">
      <c r="A56" s="408"/>
      <c r="B56" s="97" t="s">
        <v>123</v>
      </c>
      <c r="C56" s="98"/>
      <c r="D56" s="110">
        <v>212180</v>
      </c>
      <c r="E56" s="110">
        <v>230942</v>
      </c>
      <c r="F56" s="110">
        <v>53045</v>
      </c>
      <c r="G56" s="110">
        <v>57736</v>
      </c>
      <c r="H56" s="100">
        <f>F56+D56</f>
        <v>265225</v>
      </c>
      <c r="I56" s="100">
        <f>E56+G56</f>
        <v>288678</v>
      </c>
      <c r="J56" s="110" t="e">
        <f>#REF!</f>
        <v>#REF!</v>
      </c>
      <c r="K56" s="110" t="e">
        <f>#REF!</f>
        <v>#REF!</v>
      </c>
      <c r="L56" s="110" t="e">
        <f>J56/0.8*0.2</f>
        <v>#REF!</v>
      </c>
      <c r="M56" s="110" t="e">
        <f>K56/0.8*0.2</f>
        <v>#REF!</v>
      </c>
      <c r="N56" s="100"/>
      <c r="O56" s="100"/>
      <c r="P56" s="243"/>
      <c r="Q56" s="342"/>
      <c r="R56" s="342"/>
      <c r="S56" s="342"/>
      <c r="T56" s="342"/>
      <c r="U56" s="272"/>
    </row>
    <row r="57" spans="1:21" ht="15.75">
      <c r="A57" s="408"/>
      <c r="B57" s="273" t="s">
        <v>231</v>
      </c>
      <c r="C57" s="102" t="s">
        <v>117</v>
      </c>
      <c r="D57" s="111"/>
      <c r="E57" s="111"/>
      <c r="F57" s="111"/>
      <c r="G57" s="111"/>
      <c r="H57" s="104"/>
      <c r="I57" s="104"/>
      <c r="J57" s="111"/>
      <c r="K57" s="111"/>
      <c r="L57" s="111"/>
      <c r="M57" s="111"/>
      <c r="N57" s="104">
        <v>622030</v>
      </c>
      <c r="O57" s="104">
        <v>862530</v>
      </c>
      <c r="P57" s="244"/>
      <c r="Q57" s="342"/>
      <c r="R57" s="342"/>
      <c r="S57" s="342"/>
      <c r="T57" s="342"/>
      <c r="U57" s="271"/>
    </row>
    <row r="58" spans="1:21" ht="15.75">
      <c r="A58" s="408"/>
      <c r="B58" s="273" t="s">
        <v>232</v>
      </c>
      <c r="C58" s="102" t="s">
        <v>117</v>
      </c>
      <c r="D58" s="199"/>
      <c r="E58" s="199"/>
      <c r="F58" s="199"/>
      <c r="G58" s="199"/>
      <c r="H58" s="198"/>
      <c r="I58" s="198"/>
      <c r="J58" s="199"/>
      <c r="K58" s="199"/>
      <c r="L58" s="199"/>
      <c r="M58" s="199"/>
      <c r="N58" s="198">
        <v>792780</v>
      </c>
      <c r="O58" s="198">
        <v>1118030</v>
      </c>
      <c r="P58" s="248"/>
      <c r="Q58" s="342"/>
      <c r="R58" s="342"/>
      <c r="S58" s="342"/>
      <c r="T58" s="342"/>
      <c r="U58" s="272"/>
    </row>
    <row r="59" spans="1:21" ht="15.75">
      <c r="A59" s="408"/>
      <c r="B59" s="274" t="s">
        <v>233</v>
      </c>
      <c r="C59" s="102" t="s">
        <v>117</v>
      </c>
      <c r="D59" s="199"/>
      <c r="E59" s="199"/>
      <c r="F59" s="199"/>
      <c r="G59" s="199"/>
      <c r="H59" s="198"/>
      <c r="I59" s="198"/>
      <c r="J59" s="199"/>
      <c r="K59" s="199"/>
      <c r="L59" s="199"/>
      <c r="M59" s="199"/>
      <c r="N59" s="198">
        <v>569080</v>
      </c>
      <c r="O59" s="198">
        <v>786520</v>
      </c>
      <c r="P59" s="248"/>
      <c r="Q59" s="342"/>
      <c r="R59" s="342"/>
      <c r="S59" s="342"/>
      <c r="T59" s="342"/>
      <c r="U59" s="271"/>
    </row>
    <row r="60" spans="1:21" ht="15.75">
      <c r="A60" s="408"/>
      <c r="B60" s="274" t="s">
        <v>234</v>
      </c>
      <c r="C60" s="106" t="s">
        <v>117</v>
      </c>
      <c r="D60" s="112"/>
      <c r="E60" s="112"/>
      <c r="F60" s="112"/>
      <c r="G60" s="112"/>
      <c r="H60" s="108"/>
      <c r="I60" s="108"/>
      <c r="J60" s="112"/>
      <c r="K60" s="112"/>
      <c r="L60" s="112"/>
      <c r="M60" s="112"/>
      <c r="N60" s="108">
        <v>687150</v>
      </c>
      <c r="O60" s="108">
        <v>1008130</v>
      </c>
      <c r="P60" s="245"/>
      <c r="Q60" s="342"/>
      <c r="R60" s="342"/>
      <c r="S60" s="342"/>
      <c r="T60" s="342"/>
      <c r="U60" s="272"/>
    </row>
    <row r="61" spans="1:21" ht="39.75" customHeight="1">
      <c r="A61" s="408"/>
      <c r="B61" s="97" t="s">
        <v>124</v>
      </c>
      <c r="C61" s="98"/>
      <c r="D61" s="110">
        <v>295115</v>
      </c>
      <c r="E61" s="110">
        <v>241604</v>
      </c>
      <c r="F61" s="110">
        <v>73779</v>
      </c>
      <c r="G61" s="110">
        <v>60401</v>
      </c>
      <c r="H61" s="100">
        <f>F61+D61</f>
        <v>368894</v>
      </c>
      <c r="I61" s="100">
        <f>E61+G61</f>
        <v>302005</v>
      </c>
      <c r="J61" s="110" t="e">
        <f>#REF!</f>
        <v>#REF!</v>
      </c>
      <c r="K61" s="110" t="e">
        <f>#REF!</f>
        <v>#REF!</v>
      </c>
      <c r="L61" s="110" t="e">
        <f>J61/0.8*0.2</f>
        <v>#REF!</v>
      </c>
      <c r="M61" s="110" t="e">
        <f>K61/0.8*0.2</f>
        <v>#REF!</v>
      </c>
      <c r="N61" s="100"/>
      <c r="O61" s="100"/>
      <c r="P61" s="243"/>
      <c r="Q61" s="342"/>
      <c r="R61" s="342"/>
      <c r="S61" s="342"/>
      <c r="T61" s="342"/>
      <c r="U61" s="272"/>
    </row>
    <row r="62" spans="1:21" ht="15.75">
      <c r="A62" s="408"/>
      <c r="B62" s="273" t="s">
        <v>231</v>
      </c>
      <c r="C62" s="102" t="s">
        <v>117</v>
      </c>
      <c r="D62" s="111"/>
      <c r="E62" s="111"/>
      <c r="F62" s="111"/>
      <c r="G62" s="111"/>
      <c r="H62" s="104"/>
      <c r="I62" s="104"/>
      <c r="J62" s="111"/>
      <c r="K62" s="111"/>
      <c r="L62" s="111"/>
      <c r="M62" s="111"/>
      <c r="N62" s="104">
        <v>693110</v>
      </c>
      <c r="O62" s="104">
        <v>1015790</v>
      </c>
      <c r="P62" s="246"/>
      <c r="Q62" s="342"/>
      <c r="R62" s="342"/>
      <c r="S62" s="342"/>
      <c r="T62" s="342"/>
      <c r="U62" s="271"/>
    </row>
    <row r="63" spans="1:21" ht="15.75">
      <c r="A63" s="408"/>
      <c r="B63" s="273" t="s">
        <v>232</v>
      </c>
      <c r="C63" s="102" t="s">
        <v>117</v>
      </c>
      <c r="D63" s="199"/>
      <c r="E63" s="199"/>
      <c r="F63" s="199"/>
      <c r="G63" s="199"/>
      <c r="H63" s="198"/>
      <c r="I63" s="198"/>
      <c r="J63" s="199"/>
      <c r="K63" s="199"/>
      <c r="L63" s="199"/>
      <c r="M63" s="199"/>
      <c r="N63" s="198">
        <v>1034220</v>
      </c>
      <c r="O63" s="198">
        <v>1669870</v>
      </c>
      <c r="P63" s="249"/>
      <c r="Q63" s="342"/>
      <c r="R63" s="342"/>
      <c r="S63" s="342"/>
      <c r="T63" s="342"/>
      <c r="U63" s="272"/>
    </row>
    <row r="64" spans="1:21" ht="15.75">
      <c r="A64" s="408"/>
      <c r="B64" s="274" t="s">
        <v>233</v>
      </c>
      <c r="C64" s="102" t="s">
        <v>117</v>
      </c>
      <c r="D64" s="199"/>
      <c r="E64" s="199"/>
      <c r="F64" s="199"/>
      <c r="G64" s="199"/>
      <c r="H64" s="198"/>
      <c r="I64" s="198"/>
      <c r="J64" s="199"/>
      <c r="K64" s="199"/>
      <c r="L64" s="199"/>
      <c r="M64" s="199"/>
      <c r="N64" s="198">
        <v>567820</v>
      </c>
      <c r="O64" s="198">
        <v>1070980</v>
      </c>
      <c r="P64" s="249"/>
      <c r="Q64" s="342"/>
      <c r="R64" s="342"/>
      <c r="S64" s="342"/>
      <c r="T64" s="342"/>
      <c r="U64" s="271"/>
    </row>
    <row r="65" spans="1:21" ht="15.75">
      <c r="A65" s="408"/>
      <c r="B65" s="274" t="s">
        <v>234</v>
      </c>
      <c r="C65" s="106" t="s">
        <v>117</v>
      </c>
      <c r="D65" s="112"/>
      <c r="E65" s="112"/>
      <c r="F65" s="112"/>
      <c r="G65" s="112"/>
      <c r="H65" s="108"/>
      <c r="I65" s="108"/>
      <c r="J65" s="112"/>
      <c r="K65" s="112"/>
      <c r="L65" s="112"/>
      <c r="M65" s="112"/>
      <c r="N65" s="108">
        <v>778250</v>
      </c>
      <c r="O65" s="108">
        <v>1524250</v>
      </c>
      <c r="P65" s="247"/>
      <c r="Q65" s="342"/>
      <c r="R65" s="342"/>
      <c r="S65" s="342"/>
      <c r="T65" s="342"/>
      <c r="U65" s="272"/>
    </row>
    <row r="66" spans="1:21" ht="39.75" customHeight="1">
      <c r="A66" s="408"/>
      <c r="B66" s="97" t="s">
        <v>125</v>
      </c>
      <c r="C66" s="98"/>
      <c r="D66" s="110"/>
      <c r="E66" s="110"/>
      <c r="F66" s="110"/>
      <c r="G66" s="110"/>
      <c r="H66" s="100"/>
      <c r="I66" s="100"/>
      <c r="J66" s="110"/>
      <c r="K66" s="110"/>
      <c r="L66" s="110"/>
      <c r="M66" s="110"/>
      <c r="N66" s="100"/>
      <c r="O66" s="100"/>
      <c r="P66" s="243"/>
      <c r="Q66" s="342"/>
      <c r="R66" s="342"/>
      <c r="S66" s="342"/>
      <c r="T66" s="342"/>
      <c r="U66" s="272"/>
    </row>
    <row r="67" spans="1:21" ht="15.75">
      <c r="A67" s="408"/>
      <c r="B67" s="273" t="s">
        <v>231</v>
      </c>
      <c r="C67" s="102" t="s">
        <v>117</v>
      </c>
      <c r="D67" s="111"/>
      <c r="E67" s="111"/>
      <c r="F67" s="111"/>
      <c r="G67" s="111"/>
      <c r="H67" s="104"/>
      <c r="I67" s="104"/>
      <c r="J67" s="111"/>
      <c r="K67" s="111"/>
      <c r="L67" s="111"/>
      <c r="M67" s="111"/>
      <c r="N67" s="104">
        <v>881960</v>
      </c>
      <c r="O67" s="104">
        <v>1296200</v>
      </c>
      <c r="P67" s="246"/>
      <c r="Q67" s="342"/>
      <c r="R67" s="342"/>
      <c r="S67" s="342"/>
      <c r="T67" s="342"/>
      <c r="U67" s="271"/>
    </row>
    <row r="68" spans="1:21" ht="15.75">
      <c r="A68" s="408"/>
      <c r="B68" s="273" t="s">
        <v>232</v>
      </c>
      <c r="C68" s="102" t="s">
        <v>117</v>
      </c>
      <c r="D68" s="199"/>
      <c r="E68" s="199"/>
      <c r="F68" s="199"/>
      <c r="G68" s="199"/>
      <c r="H68" s="198"/>
      <c r="I68" s="198"/>
      <c r="J68" s="199"/>
      <c r="K68" s="199"/>
      <c r="L68" s="199"/>
      <c r="M68" s="199"/>
      <c r="N68" s="198">
        <v>1406560</v>
      </c>
      <c r="O68" s="198">
        <v>2230730</v>
      </c>
      <c r="P68" s="249"/>
      <c r="Q68" s="342"/>
      <c r="R68" s="342"/>
      <c r="S68" s="342"/>
      <c r="T68" s="342"/>
      <c r="U68" s="272"/>
    </row>
    <row r="69" spans="1:21" ht="15.75">
      <c r="A69" s="408"/>
      <c r="B69" s="274" t="s">
        <v>233</v>
      </c>
      <c r="C69" s="102" t="s">
        <v>117</v>
      </c>
      <c r="D69" s="199"/>
      <c r="E69" s="199"/>
      <c r="F69" s="199"/>
      <c r="G69" s="199"/>
      <c r="H69" s="198"/>
      <c r="I69" s="198"/>
      <c r="J69" s="199"/>
      <c r="K69" s="199"/>
      <c r="L69" s="199"/>
      <c r="M69" s="199"/>
      <c r="N69" s="198">
        <v>643660</v>
      </c>
      <c r="O69" s="198">
        <v>1295370</v>
      </c>
      <c r="P69" s="249"/>
      <c r="Q69" s="342"/>
      <c r="R69" s="342"/>
      <c r="S69" s="342"/>
      <c r="T69" s="342"/>
      <c r="U69" s="271"/>
    </row>
    <row r="70" spans="1:21" ht="15.75">
      <c r="A70" s="408"/>
      <c r="B70" s="274" t="s">
        <v>234</v>
      </c>
      <c r="C70" s="106" t="s">
        <v>117</v>
      </c>
      <c r="D70" s="112"/>
      <c r="E70" s="112"/>
      <c r="F70" s="112"/>
      <c r="G70" s="112"/>
      <c r="H70" s="108"/>
      <c r="I70" s="108"/>
      <c r="J70" s="112"/>
      <c r="K70" s="112"/>
      <c r="L70" s="112"/>
      <c r="M70" s="112"/>
      <c r="N70" s="108">
        <v>929920</v>
      </c>
      <c r="O70" s="108">
        <v>1961580</v>
      </c>
      <c r="P70" s="247"/>
      <c r="Q70" s="342"/>
      <c r="R70" s="342"/>
      <c r="S70" s="342"/>
      <c r="T70" s="342"/>
      <c r="U70" s="272"/>
    </row>
    <row r="71" spans="1:21" ht="39" customHeight="1">
      <c r="A71" s="408"/>
      <c r="B71" s="97" t="s">
        <v>126</v>
      </c>
      <c r="C71" s="98"/>
      <c r="D71" s="110">
        <v>375003</v>
      </c>
      <c r="E71" s="110">
        <v>642926</v>
      </c>
      <c r="F71" s="110">
        <v>93751</v>
      </c>
      <c r="G71" s="110">
        <v>160732</v>
      </c>
      <c r="H71" s="100">
        <f>F71+D71</f>
        <v>468754</v>
      </c>
      <c r="I71" s="100">
        <f>E71+G71</f>
        <v>803658</v>
      </c>
      <c r="J71" s="110" t="e">
        <f>#REF!</f>
        <v>#REF!</v>
      </c>
      <c r="K71" s="110" t="e">
        <f>#REF!</f>
        <v>#REF!</v>
      </c>
      <c r="L71" s="110" t="e">
        <f>J71/0.8*0.2</f>
        <v>#REF!</v>
      </c>
      <c r="M71" s="110" t="e">
        <f>K71/0.8*0.2</f>
        <v>#REF!</v>
      </c>
      <c r="N71" s="100"/>
      <c r="O71" s="100"/>
      <c r="P71" s="243"/>
      <c r="Q71" s="342"/>
      <c r="R71" s="342"/>
      <c r="S71" s="342"/>
      <c r="T71" s="342"/>
      <c r="U71" s="272"/>
    </row>
    <row r="72" spans="1:21" ht="15.75">
      <c r="A72" s="408"/>
      <c r="B72" s="273" t="s">
        <v>231</v>
      </c>
      <c r="C72" s="102" t="s">
        <v>117</v>
      </c>
      <c r="D72" s="111"/>
      <c r="E72" s="111"/>
      <c r="F72" s="111"/>
      <c r="G72" s="111"/>
      <c r="H72" s="104"/>
      <c r="I72" s="104"/>
      <c r="J72" s="111"/>
      <c r="K72" s="111"/>
      <c r="L72" s="111"/>
      <c r="M72" s="111"/>
      <c r="N72" s="104">
        <v>881960</v>
      </c>
      <c r="O72" s="104">
        <v>1296200</v>
      </c>
      <c r="P72" s="246"/>
      <c r="Q72" s="342"/>
      <c r="R72" s="342"/>
      <c r="S72" s="342"/>
      <c r="T72" s="342"/>
      <c r="U72" s="271"/>
    </row>
    <row r="73" spans="1:21" ht="15.75">
      <c r="A73" s="408"/>
      <c r="B73" s="273" t="s">
        <v>232</v>
      </c>
      <c r="C73" s="102" t="s">
        <v>117</v>
      </c>
      <c r="D73" s="199"/>
      <c r="E73" s="199"/>
      <c r="F73" s="199"/>
      <c r="G73" s="199"/>
      <c r="H73" s="198"/>
      <c r="I73" s="198"/>
      <c r="J73" s="199"/>
      <c r="K73" s="199"/>
      <c r="L73" s="199"/>
      <c r="M73" s="199"/>
      <c r="N73" s="198">
        <v>1406560</v>
      </c>
      <c r="O73" s="198">
        <v>2230730</v>
      </c>
      <c r="P73" s="249"/>
      <c r="Q73" s="342"/>
      <c r="R73" s="342"/>
      <c r="S73" s="342"/>
      <c r="T73" s="342"/>
      <c r="U73" s="272"/>
    </row>
    <row r="74" spans="1:21" ht="15.75">
      <c r="A74" s="408"/>
      <c r="B74" s="274" t="s">
        <v>233</v>
      </c>
      <c r="C74" s="102" t="s">
        <v>117</v>
      </c>
      <c r="D74" s="199"/>
      <c r="E74" s="199"/>
      <c r="F74" s="199"/>
      <c r="G74" s="199"/>
      <c r="H74" s="198"/>
      <c r="I74" s="198"/>
      <c r="J74" s="199"/>
      <c r="K74" s="199"/>
      <c r="L74" s="199"/>
      <c r="M74" s="199"/>
      <c r="N74" s="198">
        <v>643660</v>
      </c>
      <c r="O74" s="198">
        <v>1295370</v>
      </c>
      <c r="P74" s="249"/>
      <c r="Q74" s="342"/>
      <c r="R74" s="342"/>
      <c r="S74" s="342"/>
      <c r="T74" s="342"/>
      <c r="U74" s="271"/>
    </row>
    <row r="75" spans="1:21" ht="15.75">
      <c r="A75" s="409"/>
      <c r="B75" s="274" t="s">
        <v>234</v>
      </c>
      <c r="C75" s="106" t="s">
        <v>117</v>
      </c>
      <c r="D75" s="112"/>
      <c r="E75" s="112"/>
      <c r="F75" s="112"/>
      <c r="G75" s="112"/>
      <c r="H75" s="108"/>
      <c r="I75" s="108"/>
      <c r="J75" s="112"/>
      <c r="K75" s="112"/>
      <c r="L75" s="112"/>
      <c r="M75" s="112"/>
      <c r="N75" s="108">
        <v>929920</v>
      </c>
      <c r="O75" s="108">
        <v>1961580</v>
      </c>
      <c r="P75" s="247"/>
      <c r="Q75" s="342"/>
      <c r="R75" s="342"/>
      <c r="S75" s="342"/>
      <c r="T75" s="342"/>
      <c r="U75" s="272"/>
    </row>
    <row r="76" spans="1:21" ht="53.25" customHeight="1">
      <c r="A76" s="407" t="s">
        <v>135</v>
      </c>
      <c r="B76" s="402" t="s">
        <v>364</v>
      </c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4"/>
    </row>
    <row r="77" spans="1:21" ht="40.5" customHeight="1">
      <c r="A77" s="408"/>
      <c r="B77" s="93" t="s">
        <v>180</v>
      </c>
      <c r="C77" s="91" t="s">
        <v>56</v>
      </c>
      <c r="D77" s="389">
        <v>655765</v>
      </c>
      <c r="E77" s="389"/>
      <c r="F77" s="389">
        <v>163941</v>
      </c>
      <c r="G77" s="389"/>
      <c r="H77" s="388">
        <f>D77+F77</f>
        <v>819706</v>
      </c>
      <c r="I77" s="388"/>
      <c r="J77" s="389" t="e">
        <f>#REF!</f>
        <v>#REF!</v>
      </c>
      <c r="K77" s="389"/>
      <c r="L77" s="389" t="e">
        <f>J77/0.8*0.2</f>
        <v>#REF!</v>
      </c>
      <c r="M77" s="389"/>
      <c r="N77" s="400">
        <v>2683.647234678625</v>
      </c>
      <c r="O77" s="401"/>
      <c r="P77" s="236"/>
      <c r="Q77" s="233"/>
      <c r="R77" s="345"/>
      <c r="S77" s="345"/>
      <c r="T77" s="345"/>
      <c r="U77" s="272"/>
    </row>
    <row r="78" spans="1:21" ht="40.5" customHeight="1">
      <c r="A78" s="408"/>
      <c r="B78" s="93" t="s">
        <v>146</v>
      </c>
      <c r="C78" s="91" t="s">
        <v>56</v>
      </c>
      <c r="D78" s="389">
        <v>655765</v>
      </c>
      <c r="E78" s="389"/>
      <c r="F78" s="389">
        <v>163941</v>
      </c>
      <c r="G78" s="389"/>
      <c r="H78" s="388">
        <f>D78+F78</f>
        <v>819706</v>
      </c>
      <c r="I78" s="388"/>
      <c r="J78" s="389" t="e">
        <f>#REF!</f>
        <v>#REF!</v>
      </c>
      <c r="K78" s="389"/>
      <c r="L78" s="389" t="e">
        <f>J78/0.8*0.2</f>
        <v>#REF!</v>
      </c>
      <c r="M78" s="389"/>
      <c r="N78" s="400">
        <v>520.1045946955547</v>
      </c>
      <c r="O78" s="401"/>
      <c r="P78" s="236"/>
      <c r="Q78" s="233"/>
      <c r="R78" s="345"/>
      <c r="S78" s="345"/>
      <c r="T78" s="345"/>
      <c r="U78" s="272"/>
    </row>
    <row r="79" spans="1:21" ht="38.25" customHeight="1">
      <c r="A79" s="408"/>
      <c r="B79" s="93" t="s">
        <v>127</v>
      </c>
      <c r="C79" s="91" t="s">
        <v>56</v>
      </c>
      <c r="D79" s="389">
        <v>655765</v>
      </c>
      <c r="E79" s="389"/>
      <c r="F79" s="389">
        <v>163941</v>
      </c>
      <c r="G79" s="389"/>
      <c r="H79" s="388">
        <f>D79+F79</f>
        <v>819706</v>
      </c>
      <c r="I79" s="388"/>
      <c r="J79" s="389" t="e">
        <f>#REF!</f>
        <v>#REF!</v>
      </c>
      <c r="K79" s="389"/>
      <c r="L79" s="389" t="e">
        <f>J79/0.8*0.2</f>
        <v>#REF!</v>
      </c>
      <c r="M79" s="389"/>
      <c r="N79" s="400">
        <v>164.79054227704958</v>
      </c>
      <c r="O79" s="401"/>
      <c r="P79" s="236"/>
      <c r="Q79" s="233"/>
      <c r="R79" s="345"/>
      <c r="S79" s="345"/>
      <c r="T79" s="345"/>
      <c r="U79" s="272"/>
    </row>
    <row r="80" spans="1:21" ht="80.25" customHeight="1">
      <c r="A80" s="408"/>
      <c r="B80" s="402" t="s">
        <v>365</v>
      </c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4"/>
    </row>
    <row r="81" spans="1:21" ht="36" customHeight="1">
      <c r="A81" s="408"/>
      <c r="B81" s="93" t="s">
        <v>128</v>
      </c>
      <c r="C81" s="91" t="s">
        <v>56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400">
        <v>10095</v>
      </c>
      <c r="O81" s="401"/>
      <c r="P81" s="236"/>
      <c r="Q81" s="233"/>
      <c r="R81" s="345"/>
      <c r="S81" s="345"/>
      <c r="T81" s="345"/>
      <c r="U81" s="272"/>
    </row>
    <row r="82" spans="1:21" ht="38.25" customHeight="1">
      <c r="A82" s="408"/>
      <c r="B82" s="93" t="s">
        <v>129</v>
      </c>
      <c r="C82" s="91" t="s">
        <v>56</v>
      </c>
      <c r="D82" s="389">
        <v>188049</v>
      </c>
      <c r="E82" s="389"/>
      <c r="F82" s="389">
        <v>47012</v>
      </c>
      <c r="G82" s="389"/>
      <c r="H82" s="388">
        <f>D82+F82</f>
        <v>235061</v>
      </c>
      <c r="I82" s="388"/>
      <c r="J82" s="389" t="e">
        <f>#REF!</f>
        <v>#REF!</v>
      </c>
      <c r="K82" s="389"/>
      <c r="L82" s="389" t="e">
        <f>J82/0.8*0.2</f>
        <v>#REF!</v>
      </c>
      <c r="M82" s="389"/>
      <c r="N82" s="400">
        <v>2064.5919282511213</v>
      </c>
      <c r="O82" s="401"/>
      <c r="P82" s="236"/>
      <c r="Q82" s="233"/>
      <c r="R82" s="345"/>
      <c r="S82" s="345"/>
      <c r="T82" s="345"/>
      <c r="U82" s="272"/>
    </row>
    <row r="83" spans="1:21" ht="33.75" customHeight="1">
      <c r="A83" s="408"/>
      <c r="B83" s="93" t="s">
        <v>130</v>
      </c>
      <c r="C83" s="91" t="s">
        <v>56</v>
      </c>
      <c r="D83" s="389">
        <v>471448</v>
      </c>
      <c r="E83" s="389"/>
      <c r="F83" s="389">
        <v>117862</v>
      </c>
      <c r="G83" s="389"/>
      <c r="H83" s="388">
        <f>D83+F83</f>
        <v>589310</v>
      </c>
      <c r="I83" s="388"/>
      <c r="J83" s="389" t="e">
        <f>#REF!</f>
        <v>#REF!</v>
      </c>
      <c r="K83" s="389"/>
      <c r="L83" s="389" t="e">
        <f>J83/0.8*0.2</f>
        <v>#REF!</v>
      </c>
      <c r="M83" s="389"/>
      <c r="N83" s="400">
        <v>1833.9932760552856</v>
      </c>
      <c r="O83" s="401"/>
      <c r="P83" s="96"/>
      <c r="Q83" s="250"/>
      <c r="R83" s="250"/>
      <c r="S83" s="250"/>
      <c r="T83" s="250"/>
      <c r="U83" s="272"/>
    </row>
    <row r="84" spans="1:21" ht="32.25" customHeight="1">
      <c r="A84" s="408"/>
      <c r="B84" s="93" t="s">
        <v>131</v>
      </c>
      <c r="C84" s="91" t="s">
        <v>56</v>
      </c>
      <c r="D84" s="389">
        <v>655765</v>
      </c>
      <c r="E84" s="389"/>
      <c r="F84" s="389">
        <v>163941</v>
      </c>
      <c r="G84" s="389"/>
      <c r="H84" s="388">
        <f>D84+F84</f>
        <v>819706</v>
      </c>
      <c r="I84" s="388"/>
      <c r="J84" s="389" t="e">
        <f>#REF!</f>
        <v>#REF!</v>
      </c>
      <c r="K84" s="389"/>
      <c r="L84" s="389" t="e">
        <f>J84/0.8*0.2</f>
        <v>#REF!</v>
      </c>
      <c r="M84" s="389"/>
      <c r="N84" s="400">
        <v>1099.0683628887175</v>
      </c>
      <c r="O84" s="401"/>
      <c r="P84" s="236"/>
      <c r="Q84" s="233"/>
      <c r="R84" s="345"/>
      <c r="S84" s="345"/>
      <c r="T84" s="345"/>
      <c r="U84" s="272"/>
    </row>
    <row r="85" spans="1:21" ht="32.25" customHeight="1">
      <c r="A85" s="408"/>
      <c r="B85" s="93" t="s">
        <v>132</v>
      </c>
      <c r="C85" s="91" t="s">
        <v>56</v>
      </c>
      <c r="D85" s="235"/>
      <c r="E85" s="235"/>
      <c r="F85" s="235"/>
      <c r="G85" s="235"/>
      <c r="H85" s="236"/>
      <c r="I85" s="236"/>
      <c r="J85" s="235"/>
      <c r="K85" s="235"/>
      <c r="L85" s="235"/>
      <c r="M85" s="235"/>
      <c r="N85" s="400">
        <v>1099.0683628887175</v>
      </c>
      <c r="O85" s="401"/>
      <c r="P85" s="236"/>
      <c r="Q85" s="233"/>
      <c r="R85" s="345"/>
      <c r="S85" s="345"/>
      <c r="T85" s="345"/>
      <c r="U85" s="272"/>
    </row>
    <row r="86" spans="1:21" ht="32.25" customHeight="1">
      <c r="A86" s="408"/>
      <c r="B86" s="93" t="s">
        <v>133</v>
      </c>
      <c r="C86" s="91" t="s">
        <v>56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400">
        <v>2102.5905936777176</v>
      </c>
      <c r="O86" s="401"/>
      <c r="P86" s="95"/>
      <c r="Q86" s="234"/>
      <c r="R86" s="343"/>
      <c r="S86" s="343"/>
      <c r="T86" s="343"/>
      <c r="U86" s="272"/>
    </row>
    <row r="87" spans="1:21" ht="32.25" customHeight="1">
      <c r="A87" s="409"/>
      <c r="B87" s="93" t="s">
        <v>134</v>
      </c>
      <c r="C87" s="91" t="s">
        <v>56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400">
        <v>2102.5905936777176</v>
      </c>
      <c r="O87" s="401"/>
      <c r="P87" s="95"/>
      <c r="Q87" s="234"/>
      <c r="R87" s="343"/>
      <c r="S87" s="343"/>
      <c r="T87" s="343"/>
      <c r="U87" s="272"/>
    </row>
    <row r="88" spans="1:20" ht="15" customHeight="1">
      <c r="A88" s="406"/>
      <c r="B88" s="406"/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344"/>
      <c r="S88" s="344"/>
      <c r="T88" s="344"/>
    </row>
    <row r="89" spans="1:20" ht="15.75">
      <c r="A89" s="405"/>
      <c r="B89" s="405"/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344"/>
      <c r="S89" s="344"/>
      <c r="T89" s="344"/>
    </row>
    <row r="90" spans="1:21" ht="13.5" customHeight="1" hidden="1">
      <c r="A90" s="405" t="s">
        <v>145</v>
      </c>
      <c r="B90" s="405"/>
      <c r="C90" s="405"/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344"/>
      <c r="S90" s="344"/>
      <c r="T90" s="344"/>
      <c r="U90" s="90"/>
    </row>
    <row r="91" spans="1:21" ht="26.25" customHeight="1" hidden="1">
      <c r="A91" s="405"/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344"/>
      <c r="S91" s="344"/>
      <c r="T91" s="344"/>
      <c r="U91" s="90"/>
    </row>
    <row r="92" spans="1:32" ht="28.5" customHeight="1">
      <c r="A92" s="372" t="s">
        <v>350</v>
      </c>
      <c r="B92" s="394" t="s">
        <v>351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ht="48.75" customHeight="1">
      <c r="A93" s="372" t="s">
        <v>355</v>
      </c>
      <c r="B93" s="384" t="s">
        <v>356</v>
      </c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</row>
    <row r="94" spans="1:21" ht="28.5" customHeight="1">
      <c r="A94" s="372" t="s">
        <v>360</v>
      </c>
      <c r="B94" s="384" t="s">
        <v>361</v>
      </c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</row>
    <row r="95" spans="1:21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</sheetData>
  <sheetProtection/>
  <mergeCells count="125">
    <mergeCell ref="B34:U34"/>
    <mergeCell ref="B93:U93"/>
    <mergeCell ref="A76:A87"/>
    <mergeCell ref="J78:K78"/>
    <mergeCell ref="L84:M84"/>
    <mergeCell ref="L82:M82"/>
    <mergeCell ref="L77:M77"/>
    <mergeCell ref="L83:M83"/>
    <mergeCell ref="H83:I83"/>
    <mergeCell ref="H82:I82"/>
    <mergeCell ref="B80:U80"/>
    <mergeCell ref="N3:Q3"/>
    <mergeCell ref="J79:K79"/>
    <mergeCell ref="L79:M79"/>
    <mergeCell ref="H77:I77"/>
    <mergeCell ref="N9:U9"/>
    <mergeCell ref="A5:U5"/>
    <mergeCell ref="R10:U10"/>
    <mergeCell ref="B13:U13"/>
    <mergeCell ref="A34:A49"/>
    <mergeCell ref="A50:A75"/>
    <mergeCell ref="J33:K33"/>
    <mergeCell ref="L33:M33"/>
    <mergeCell ref="D29:E29"/>
    <mergeCell ref="F29:G29"/>
    <mergeCell ref="H29:I29"/>
    <mergeCell ref="J29:K29"/>
    <mergeCell ref="L29:M29"/>
    <mergeCell ref="J30:K30"/>
    <mergeCell ref="A13:A33"/>
    <mergeCell ref="J84:K84"/>
    <mergeCell ref="A90:Q91"/>
    <mergeCell ref="D83:E83"/>
    <mergeCell ref="J83:K83"/>
    <mergeCell ref="J82:K82"/>
    <mergeCell ref="N84:O84"/>
    <mergeCell ref="A88:Q89"/>
    <mergeCell ref="H79:I79"/>
    <mergeCell ref="F83:G83"/>
    <mergeCell ref="N85:O85"/>
    <mergeCell ref="N86:O86"/>
    <mergeCell ref="N87:O87"/>
    <mergeCell ref="N81:O81"/>
    <mergeCell ref="N82:O82"/>
    <mergeCell ref="F82:G82"/>
    <mergeCell ref="F84:G84"/>
    <mergeCell ref="H84:I84"/>
    <mergeCell ref="D84:E84"/>
    <mergeCell ref="D82:E82"/>
    <mergeCell ref="D77:E77"/>
    <mergeCell ref="F77:G77"/>
    <mergeCell ref="N77:O77"/>
    <mergeCell ref="N78:O78"/>
    <mergeCell ref="N79:O79"/>
    <mergeCell ref="D79:E79"/>
    <mergeCell ref="H78:I78"/>
    <mergeCell ref="F79:G79"/>
    <mergeCell ref="L78:M78"/>
    <mergeCell ref="D78:E78"/>
    <mergeCell ref="F78:G78"/>
    <mergeCell ref="J31:K31"/>
    <mergeCell ref="L31:M31"/>
    <mergeCell ref="L32:M32"/>
    <mergeCell ref="J32:K32"/>
    <mergeCell ref="J77:K77"/>
    <mergeCell ref="B76:U76"/>
    <mergeCell ref="B50:U50"/>
    <mergeCell ref="J27:K27"/>
    <mergeCell ref="L27:M27"/>
    <mergeCell ref="J28:K28"/>
    <mergeCell ref="L28:M28"/>
    <mergeCell ref="L30:M30"/>
    <mergeCell ref="J25:K25"/>
    <mergeCell ref="L25:M25"/>
    <mergeCell ref="J26:K26"/>
    <mergeCell ref="L26:M26"/>
    <mergeCell ref="D24:E24"/>
    <mergeCell ref="F24:G24"/>
    <mergeCell ref="H24:I24"/>
    <mergeCell ref="J24:K24"/>
    <mergeCell ref="L24:M24"/>
    <mergeCell ref="J22:K22"/>
    <mergeCell ref="L22:M22"/>
    <mergeCell ref="J23:K23"/>
    <mergeCell ref="L23:M23"/>
    <mergeCell ref="J16:K16"/>
    <mergeCell ref="L16:M16"/>
    <mergeCell ref="N83:O83"/>
    <mergeCell ref="F14:G14"/>
    <mergeCell ref="J20:K20"/>
    <mergeCell ref="L20:M20"/>
    <mergeCell ref="J21:K21"/>
    <mergeCell ref="L21:M21"/>
    <mergeCell ref="J14:K14"/>
    <mergeCell ref="L19:M19"/>
    <mergeCell ref="P2:U2"/>
    <mergeCell ref="F4:H4"/>
    <mergeCell ref="L15:M15"/>
    <mergeCell ref="D9:E9"/>
    <mergeCell ref="H9:I9"/>
    <mergeCell ref="L14:M14"/>
    <mergeCell ref="F9:G9"/>
    <mergeCell ref="A7:U7"/>
    <mergeCell ref="D14:E14"/>
    <mergeCell ref="L9:M9"/>
    <mergeCell ref="A6:U6"/>
    <mergeCell ref="D19:E19"/>
    <mergeCell ref="F19:G19"/>
    <mergeCell ref="H19:I19"/>
    <mergeCell ref="J19:K19"/>
    <mergeCell ref="B92:U92"/>
    <mergeCell ref="A9:A11"/>
    <mergeCell ref="B9:B11"/>
    <mergeCell ref="C9:C11"/>
    <mergeCell ref="N10:Q10"/>
    <mergeCell ref="B94:U94"/>
    <mergeCell ref="O1:U1"/>
    <mergeCell ref="X13:Y13"/>
    <mergeCell ref="H14:I14"/>
    <mergeCell ref="J17:K17"/>
    <mergeCell ref="L17:M17"/>
    <mergeCell ref="V14:W14"/>
    <mergeCell ref="V13:W13"/>
    <mergeCell ref="J9:K9"/>
    <mergeCell ref="J15:K15"/>
  </mergeCells>
  <printOptions horizontalCentered="1"/>
  <pageMargins left="0" right="0" top="0.31496062992125984" bottom="0.31496062992125984" header="0.31496062992125984" footer="0.31496062992125984"/>
  <pageSetup fitToHeight="2" fitToWidth="1" horizontalDpi="600" verticalDpi="600" orientation="portrait" paperSize="9" scale="52" r:id="rId1"/>
  <rowBreaks count="1" manualBreakCount="1">
    <brk id="3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183"/>
  <sheetViews>
    <sheetView showGridLines="0" view="pageBreakPreview" zoomScale="75" zoomScaleNormal="70" zoomScaleSheetLayoutView="75" zoomScalePageLayoutView="0" workbookViewId="0" topLeftCell="A34">
      <selection activeCell="B183" sqref="B183:F183"/>
    </sheetView>
  </sheetViews>
  <sheetFormatPr defaultColWidth="9.00390625" defaultRowHeight="12.75"/>
  <cols>
    <col min="1" max="1" width="6.625" style="12" customWidth="1"/>
    <col min="2" max="2" width="62.625" style="12" customWidth="1"/>
    <col min="3" max="3" width="18.00390625" style="12" customWidth="1"/>
    <col min="4" max="4" width="34.875" style="12" customWidth="1"/>
    <col min="5" max="5" width="40.00390625" style="12" customWidth="1"/>
    <col min="6" max="6" width="35.25390625" style="12" customWidth="1"/>
    <col min="7" max="16384" width="9.125" style="12" customWidth="1"/>
  </cols>
  <sheetData>
    <row r="1" spans="1:7" s="1" customFormat="1" ht="15.75">
      <c r="A1" s="18"/>
      <c r="B1" s="3"/>
      <c r="D1" s="385" t="s">
        <v>290</v>
      </c>
      <c r="E1" s="385"/>
      <c r="F1" s="385"/>
      <c r="G1" s="251"/>
    </row>
    <row r="2" spans="1:7" s="1" customFormat="1" ht="41.25" customHeight="1">
      <c r="A2" s="18"/>
      <c r="B2" s="3"/>
      <c r="F2" s="241" t="s">
        <v>257</v>
      </c>
      <c r="G2" s="251"/>
    </row>
    <row r="3" spans="1:6" s="1" customFormat="1" ht="15.75" customHeight="1">
      <c r="A3" s="18"/>
      <c r="B3" s="3"/>
      <c r="D3" s="410"/>
      <c r="E3" s="410"/>
      <c r="F3" s="410"/>
    </row>
    <row r="4" s="6" customFormat="1" ht="18">
      <c r="C4" s="12"/>
    </row>
    <row r="5" spans="1:20" ht="47.25" customHeight="1">
      <c r="A5" s="412" t="s">
        <v>291</v>
      </c>
      <c r="B5" s="412"/>
      <c r="C5" s="412"/>
      <c r="D5" s="412"/>
      <c r="E5" s="412"/>
      <c r="F5" s="412"/>
      <c r="L5" s="411"/>
      <c r="M5" s="411"/>
      <c r="N5" s="411"/>
      <c r="O5" s="411"/>
      <c r="P5" s="411"/>
      <c r="Q5" s="411"/>
      <c r="R5" s="411"/>
      <c r="S5" s="411"/>
      <c r="T5" s="411"/>
    </row>
    <row r="6" spans="1:20" ht="35.25" customHeight="1">
      <c r="A6" s="412" t="s">
        <v>292</v>
      </c>
      <c r="B6" s="412"/>
      <c r="C6" s="412"/>
      <c r="D6" s="412"/>
      <c r="E6" s="412"/>
      <c r="F6" s="412"/>
      <c r="L6" s="43"/>
      <c r="M6" s="43"/>
      <c r="N6" s="43"/>
      <c r="O6" s="43"/>
      <c r="P6" s="43"/>
      <c r="Q6" s="43"/>
      <c r="R6" s="43"/>
      <c r="S6" s="43"/>
      <c r="T6" s="43"/>
    </row>
    <row r="7" spans="1:6" ht="20.25">
      <c r="A7" s="15"/>
      <c r="B7" s="15"/>
      <c r="C7" s="15"/>
      <c r="D7" s="15"/>
      <c r="F7" s="193"/>
    </row>
    <row r="8" spans="1:12" ht="84" customHeight="1">
      <c r="A8" s="414" t="s">
        <v>57</v>
      </c>
      <c r="B8" s="61" t="s">
        <v>58</v>
      </c>
      <c r="C8" s="232" t="s">
        <v>59</v>
      </c>
      <c r="D8" s="275" t="s">
        <v>353</v>
      </c>
      <c r="E8" s="276" t="s">
        <v>76</v>
      </c>
      <c r="F8" s="277" t="s">
        <v>294</v>
      </c>
      <c r="L8" s="252"/>
    </row>
    <row r="9" spans="1:6" s="59" customFormat="1" ht="12.75">
      <c r="A9" s="415"/>
      <c r="B9" s="85" t="s">
        <v>90</v>
      </c>
      <c r="C9" s="85" t="s">
        <v>91</v>
      </c>
      <c r="D9" s="278" t="s">
        <v>92</v>
      </c>
      <c r="E9" s="278" t="s">
        <v>93</v>
      </c>
      <c r="F9" s="278" t="s">
        <v>94</v>
      </c>
    </row>
    <row r="10" spans="1:6" ht="58.5" customHeight="1">
      <c r="A10" s="44"/>
      <c r="B10" s="45" t="s">
        <v>27</v>
      </c>
      <c r="C10" s="44"/>
      <c r="D10" s="347">
        <v>160295363.32044122</v>
      </c>
      <c r="E10" s="348" t="s">
        <v>61</v>
      </c>
      <c r="F10" s="348" t="s">
        <v>61</v>
      </c>
    </row>
    <row r="11" spans="1:6" ht="58.5" customHeight="1" hidden="1">
      <c r="A11" s="44"/>
      <c r="B11" s="47" t="s">
        <v>86</v>
      </c>
      <c r="C11" s="44"/>
      <c r="D11" s="349">
        <v>2126814.3000000003</v>
      </c>
      <c r="E11" s="349">
        <v>4563</v>
      </c>
      <c r="F11" s="349">
        <v>466.1</v>
      </c>
    </row>
    <row r="12" spans="1:6" ht="70.5" customHeight="1">
      <c r="A12" s="46">
        <v>1</v>
      </c>
      <c r="B12" s="45" t="s">
        <v>110</v>
      </c>
      <c r="C12" s="45"/>
      <c r="D12" s="347">
        <v>7388016.312275805</v>
      </c>
      <c r="E12" s="347">
        <v>34402</v>
      </c>
      <c r="F12" s="350">
        <v>214.75543027369935</v>
      </c>
    </row>
    <row r="13" spans="1:6" ht="22.5" customHeight="1">
      <c r="A13" s="46" t="s">
        <v>36</v>
      </c>
      <c r="B13" s="45" t="s">
        <v>284</v>
      </c>
      <c r="C13" s="45"/>
      <c r="D13" s="347"/>
      <c r="E13" s="347"/>
      <c r="F13" s="350"/>
    </row>
    <row r="14" spans="1:6" ht="47.25" customHeight="1">
      <c r="A14" s="46"/>
      <c r="B14" s="47" t="s">
        <v>78</v>
      </c>
      <c r="C14" s="48"/>
      <c r="D14" s="349">
        <v>2802147.066066553</v>
      </c>
      <c r="E14" s="349">
        <v>3200</v>
      </c>
      <c r="F14" s="348">
        <v>875.6709581457977</v>
      </c>
    </row>
    <row r="15" spans="1:6" ht="39.75" customHeight="1">
      <c r="A15" s="46"/>
      <c r="B15" s="49" t="s">
        <v>95</v>
      </c>
      <c r="C15" s="48">
        <v>0.4</v>
      </c>
      <c r="D15" s="349">
        <v>463829.198212951</v>
      </c>
      <c r="E15" s="349">
        <v>2365</v>
      </c>
      <c r="F15" s="348">
        <v>196.122282542474</v>
      </c>
    </row>
    <row r="16" spans="1:6" ht="34.5" customHeight="1">
      <c r="A16" s="46"/>
      <c r="B16" s="49" t="s">
        <v>96</v>
      </c>
      <c r="C16" s="50" t="s">
        <v>23</v>
      </c>
      <c r="D16" s="349">
        <v>1986615.6876067636</v>
      </c>
      <c r="E16" s="349">
        <v>7670</v>
      </c>
      <c r="F16" s="348">
        <v>259.01117178706176</v>
      </c>
    </row>
    <row r="17" spans="1:6" ht="33.75" customHeight="1">
      <c r="A17" s="46"/>
      <c r="B17" s="49" t="s">
        <v>97</v>
      </c>
      <c r="C17" s="48">
        <v>0.4</v>
      </c>
      <c r="D17" s="349">
        <v>26964.48932769358</v>
      </c>
      <c r="E17" s="349">
        <v>497</v>
      </c>
      <c r="F17" s="348">
        <v>54.25450568952431</v>
      </c>
    </row>
    <row r="18" spans="1:6" ht="34.5" customHeight="1">
      <c r="A18" s="46"/>
      <c r="B18" s="49" t="s">
        <v>98</v>
      </c>
      <c r="C18" s="50" t="s">
        <v>23</v>
      </c>
      <c r="D18" s="349">
        <v>1354921.1572253825</v>
      </c>
      <c r="E18" s="348">
        <v>11992</v>
      </c>
      <c r="F18" s="348">
        <v>112.98542004881442</v>
      </c>
    </row>
    <row r="19" spans="1:6" ht="38.25" customHeight="1">
      <c r="A19" s="46"/>
      <c r="B19" s="47" t="s">
        <v>75</v>
      </c>
      <c r="C19" s="50" t="s">
        <v>23</v>
      </c>
      <c r="D19" s="349">
        <v>461865.96956843394</v>
      </c>
      <c r="E19" s="348">
        <v>6290</v>
      </c>
      <c r="F19" s="348">
        <v>73.42861201405945</v>
      </c>
    </row>
    <row r="20" spans="1:6" ht="39.75" customHeight="1">
      <c r="A20" s="46"/>
      <c r="B20" s="49" t="s">
        <v>98</v>
      </c>
      <c r="C20" s="50" t="s">
        <v>149</v>
      </c>
      <c r="D20" s="349">
        <v>50250.42463096678</v>
      </c>
      <c r="E20" s="348">
        <v>448</v>
      </c>
      <c r="F20" s="348">
        <v>112.16612640840799</v>
      </c>
    </row>
    <row r="21" spans="1:6" ht="39.75" customHeight="1">
      <c r="A21" s="46"/>
      <c r="B21" s="47" t="s">
        <v>75</v>
      </c>
      <c r="C21" s="50" t="s">
        <v>149</v>
      </c>
      <c r="D21" s="349">
        <v>50488.406378326785</v>
      </c>
      <c r="E21" s="348">
        <v>746</v>
      </c>
      <c r="F21" s="348">
        <v>67.67882892537102</v>
      </c>
    </row>
    <row r="22" spans="1:6" ht="33.75" customHeight="1">
      <c r="A22" s="46"/>
      <c r="B22" s="49" t="s">
        <v>98</v>
      </c>
      <c r="C22" s="50" t="s">
        <v>150</v>
      </c>
      <c r="D22" s="349">
        <v>94515.02963992677</v>
      </c>
      <c r="E22" s="348">
        <v>448</v>
      </c>
      <c r="F22" s="348">
        <v>210.97104830340797</v>
      </c>
    </row>
    <row r="23" spans="1:6" ht="34.5" customHeight="1">
      <c r="A23" s="46"/>
      <c r="B23" s="47" t="s">
        <v>75</v>
      </c>
      <c r="C23" s="50" t="s">
        <v>150</v>
      </c>
      <c r="D23" s="349">
        <v>96418.88361880675</v>
      </c>
      <c r="E23" s="348">
        <v>746</v>
      </c>
      <c r="F23" s="348">
        <v>129.24783326917796</v>
      </c>
    </row>
    <row r="24" spans="1:6" ht="21.75" customHeight="1">
      <c r="A24" s="46" t="s">
        <v>37</v>
      </c>
      <c r="B24" s="45" t="s">
        <v>354</v>
      </c>
      <c r="C24" s="45"/>
      <c r="D24" s="347"/>
      <c r="E24" s="347"/>
      <c r="F24" s="350"/>
    </row>
    <row r="25" spans="1:6" ht="60.75">
      <c r="A25" s="52" t="s">
        <v>60</v>
      </c>
      <c r="B25" s="45" t="s">
        <v>87</v>
      </c>
      <c r="C25" s="45"/>
      <c r="D25" s="349"/>
      <c r="E25" s="349">
        <v>32014</v>
      </c>
      <c r="F25" s="348">
        <v>0</v>
      </c>
    </row>
    <row r="26" spans="1:6" ht="45.75" customHeight="1">
      <c r="A26" s="51"/>
      <c r="B26" s="47" t="s">
        <v>79</v>
      </c>
      <c r="C26" s="47"/>
      <c r="D26" s="349"/>
      <c r="E26" s="349">
        <v>3200</v>
      </c>
      <c r="F26" s="348">
        <v>0</v>
      </c>
    </row>
    <row r="27" spans="1:6" ht="33" customHeight="1">
      <c r="A27" s="51"/>
      <c r="B27" s="49" t="s">
        <v>95</v>
      </c>
      <c r="C27" s="48">
        <v>0.4</v>
      </c>
      <c r="D27" s="349"/>
      <c r="E27" s="349">
        <v>2365</v>
      </c>
      <c r="F27" s="348">
        <v>0</v>
      </c>
    </row>
    <row r="28" spans="1:6" ht="36" customHeight="1">
      <c r="A28" s="51"/>
      <c r="B28" s="49" t="s">
        <v>96</v>
      </c>
      <c r="C28" s="50" t="s">
        <v>23</v>
      </c>
      <c r="D28" s="349"/>
      <c r="E28" s="349">
        <v>7670</v>
      </c>
      <c r="F28" s="348">
        <v>0</v>
      </c>
    </row>
    <row r="29" spans="1:6" ht="39" customHeight="1">
      <c r="A29" s="51"/>
      <c r="B29" s="49" t="s">
        <v>97</v>
      </c>
      <c r="C29" s="48">
        <v>0.4</v>
      </c>
      <c r="D29" s="349"/>
      <c r="E29" s="349">
        <v>497</v>
      </c>
      <c r="F29" s="348">
        <v>0</v>
      </c>
    </row>
    <row r="30" spans="1:6" ht="36.75" customHeight="1">
      <c r="A30" s="51"/>
      <c r="B30" s="49" t="s">
        <v>98</v>
      </c>
      <c r="C30" s="50" t="s">
        <v>23</v>
      </c>
      <c r="D30" s="349"/>
      <c r="E30" s="349">
        <v>11992</v>
      </c>
      <c r="F30" s="348">
        <v>0</v>
      </c>
    </row>
    <row r="31" spans="1:6" ht="30.75" customHeight="1">
      <c r="A31" s="51"/>
      <c r="B31" s="47" t="s">
        <v>75</v>
      </c>
      <c r="C31" s="50" t="s">
        <v>23</v>
      </c>
      <c r="D31" s="349"/>
      <c r="E31" s="349">
        <v>6290</v>
      </c>
      <c r="F31" s="348">
        <v>0</v>
      </c>
    </row>
    <row r="32" spans="1:6" ht="30.75" customHeight="1">
      <c r="A32" s="51"/>
      <c r="B32" s="49" t="s">
        <v>98</v>
      </c>
      <c r="C32" s="50" t="s">
        <v>149</v>
      </c>
      <c r="D32" s="349"/>
      <c r="E32" s="349">
        <v>448</v>
      </c>
      <c r="F32" s="348">
        <v>0</v>
      </c>
    </row>
    <row r="33" spans="1:6" ht="30.75" customHeight="1">
      <c r="A33" s="51"/>
      <c r="B33" s="47" t="s">
        <v>75</v>
      </c>
      <c r="C33" s="50" t="s">
        <v>149</v>
      </c>
      <c r="D33" s="349"/>
      <c r="E33" s="349">
        <v>746</v>
      </c>
      <c r="F33" s="348">
        <v>0</v>
      </c>
    </row>
    <row r="34" spans="1:6" ht="30.75" customHeight="1">
      <c r="A34" s="51"/>
      <c r="B34" s="49" t="s">
        <v>98</v>
      </c>
      <c r="C34" s="50" t="s">
        <v>150</v>
      </c>
      <c r="D34" s="349"/>
      <c r="E34" s="349">
        <v>448</v>
      </c>
      <c r="F34" s="348">
        <v>0</v>
      </c>
    </row>
    <row r="35" spans="1:6" ht="30.75" customHeight="1">
      <c r="A35" s="51"/>
      <c r="B35" s="47" t="s">
        <v>75</v>
      </c>
      <c r="C35" s="50" t="s">
        <v>150</v>
      </c>
      <c r="D35" s="349"/>
      <c r="E35" s="349">
        <v>746</v>
      </c>
      <c r="F35" s="348">
        <v>0</v>
      </c>
    </row>
    <row r="36" spans="1:6" ht="60.75">
      <c r="A36" s="46">
        <v>3</v>
      </c>
      <c r="B36" s="45" t="s">
        <v>368</v>
      </c>
      <c r="C36" s="45"/>
      <c r="D36" s="347">
        <v>140254230.69851527</v>
      </c>
      <c r="E36" s="349" t="s">
        <v>61</v>
      </c>
      <c r="F36" s="348" t="s">
        <v>61</v>
      </c>
    </row>
    <row r="37" spans="1:6" ht="40.5">
      <c r="A37" s="44"/>
      <c r="B37" s="47" t="s">
        <v>77</v>
      </c>
      <c r="C37" s="48"/>
      <c r="D37" s="349" t="s">
        <v>61</v>
      </c>
      <c r="E37" s="349" t="s">
        <v>61</v>
      </c>
      <c r="F37" s="348" t="s">
        <v>61</v>
      </c>
    </row>
    <row r="38" spans="1:6" ht="30.75" customHeight="1">
      <c r="A38" s="44"/>
      <c r="B38" s="49" t="s">
        <v>95</v>
      </c>
      <c r="C38" s="48">
        <v>0.4</v>
      </c>
      <c r="D38" s="349" t="s">
        <v>61</v>
      </c>
      <c r="E38" s="349" t="s">
        <v>61</v>
      </c>
      <c r="F38" s="348" t="s">
        <v>61</v>
      </c>
    </row>
    <row r="39" spans="1:6" ht="29.25" customHeight="1">
      <c r="A39" s="44"/>
      <c r="B39" s="49" t="s">
        <v>96</v>
      </c>
      <c r="C39" s="50" t="s">
        <v>23</v>
      </c>
      <c r="D39" s="349" t="s">
        <v>61</v>
      </c>
      <c r="E39" s="349" t="s">
        <v>61</v>
      </c>
      <c r="F39" s="348" t="s">
        <v>61</v>
      </c>
    </row>
    <row r="40" spans="1:6" ht="33.75" customHeight="1">
      <c r="A40" s="44"/>
      <c r="B40" s="49" t="s">
        <v>97</v>
      </c>
      <c r="C40" s="48">
        <v>0.4</v>
      </c>
      <c r="D40" s="349" t="s">
        <v>61</v>
      </c>
      <c r="E40" s="349" t="s">
        <v>61</v>
      </c>
      <c r="F40" s="348" t="s">
        <v>61</v>
      </c>
    </row>
    <row r="41" spans="1:6" ht="33" customHeight="1">
      <c r="A41" s="44"/>
      <c r="B41" s="49" t="s">
        <v>98</v>
      </c>
      <c r="C41" s="50" t="s">
        <v>23</v>
      </c>
      <c r="D41" s="349" t="s">
        <v>61</v>
      </c>
      <c r="E41" s="349" t="s">
        <v>61</v>
      </c>
      <c r="F41" s="348" t="s">
        <v>61</v>
      </c>
    </row>
    <row r="42" spans="1:6" ht="30.75" customHeight="1">
      <c r="A42" s="51"/>
      <c r="B42" s="47" t="s">
        <v>75</v>
      </c>
      <c r="C42" s="50" t="s">
        <v>23</v>
      </c>
      <c r="D42" s="349" t="s">
        <v>61</v>
      </c>
      <c r="E42" s="349" t="s">
        <v>61</v>
      </c>
      <c r="F42" s="348" t="s">
        <v>61</v>
      </c>
    </row>
    <row r="43" spans="1:6" ht="30.75" customHeight="1">
      <c r="A43" s="51"/>
      <c r="B43" s="49" t="s">
        <v>98</v>
      </c>
      <c r="C43" s="50" t="s">
        <v>149</v>
      </c>
      <c r="D43" s="349" t="s">
        <v>61</v>
      </c>
      <c r="E43" s="349" t="s">
        <v>61</v>
      </c>
      <c r="F43" s="348" t="s">
        <v>61</v>
      </c>
    </row>
    <row r="44" spans="1:6" ht="30.75" customHeight="1">
      <c r="A44" s="51"/>
      <c r="B44" s="47" t="s">
        <v>75</v>
      </c>
      <c r="C44" s="50" t="s">
        <v>149</v>
      </c>
      <c r="D44" s="349" t="s">
        <v>61</v>
      </c>
      <c r="E44" s="349" t="s">
        <v>61</v>
      </c>
      <c r="F44" s="348" t="s">
        <v>61</v>
      </c>
    </row>
    <row r="45" spans="1:6" ht="30.75" customHeight="1">
      <c r="A45" s="51"/>
      <c r="B45" s="49" t="s">
        <v>98</v>
      </c>
      <c r="C45" s="50" t="s">
        <v>150</v>
      </c>
      <c r="D45" s="349" t="s">
        <v>61</v>
      </c>
      <c r="E45" s="349" t="s">
        <v>61</v>
      </c>
      <c r="F45" s="348" t="s">
        <v>61</v>
      </c>
    </row>
    <row r="46" spans="1:6" ht="30.75" customHeight="1">
      <c r="A46" s="51"/>
      <c r="B46" s="47" t="s">
        <v>75</v>
      </c>
      <c r="C46" s="50" t="s">
        <v>150</v>
      </c>
      <c r="D46" s="349" t="s">
        <v>61</v>
      </c>
      <c r="E46" s="349" t="s">
        <v>61</v>
      </c>
      <c r="F46" s="348" t="s">
        <v>61</v>
      </c>
    </row>
    <row r="47" spans="1:6" ht="41.25" customHeight="1">
      <c r="A47" s="46" t="s">
        <v>47</v>
      </c>
      <c r="B47" s="45" t="s">
        <v>137</v>
      </c>
      <c r="C47" s="45" t="s">
        <v>28</v>
      </c>
      <c r="D47" s="347">
        <v>29313397.960100003</v>
      </c>
      <c r="E47" s="347">
        <v>6025.266666666666</v>
      </c>
      <c r="F47" s="350">
        <v>4865.078938708108</v>
      </c>
    </row>
    <row r="48" spans="1:6" ht="40.5">
      <c r="A48" s="115"/>
      <c r="B48" s="116" t="s">
        <v>78</v>
      </c>
      <c r="C48" s="117"/>
      <c r="D48" s="351"/>
      <c r="E48" s="352"/>
      <c r="F48" s="352"/>
    </row>
    <row r="49" spans="1:6" ht="20.25">
      <c r="A49" s="118"/>
      <c r="B49" s="113" t="s">
        <v>151</v>
      </c>
      <c r="C49" s="119"/>
      <c r="D49" s="353"/>
      <c r="E49" s="354"/>
      <c r="F49" s="354"/>
    </row>
    <row r="50" spans="1:6" ht="20.25">
      <c r="A50" s="120"/>
      <c r="B50" s="114" t="s">
        <v>152</v>
      </c>
      <c r="C50" s="121"/>
      <c r="D50" s="355"/>
      <c r="E50" s="356"/>
      <c r="F50" s="356"/>
    </row>
    <row r="51" spans="1:6" ht="20.25">
      <c r="A51" s="115"/>
      <c r="B51" s="122" t="s">
        <v>95</v>
      </c>
      <c r="C51" s="117">
        <v>0.4</v>
      </c>
      <c r="D51" s="351"/>
      <c r="E51" s="352"/>
      <c r="F51" s="352"/>
    </row>
    <row r="52" spans="1:6" ht="20.25">
      <c r="A52" s="118"/>
      <c r="B52" s="113" t="s">
        <v>151</v>
      </c>
      <c r="C52" s="119">
        <v>0.4</v>
      </c>
      <c r="D52" s="353"/>
      <c r="E52" s="354"/>
      <c r="F52" s="354"/>
    </row>
    <row r="53" spans="1:6" ht="20.25">
      <c r="A53" s="120"/>
      <c r="B53" s="114" t="s">
        <v>152</v>
      </c>
      <c r="C53" s="121">
        <v>0.4</v>
      </c>
      <c r="D53" s="355">
        <v>4630504.369299999</v>
      </c>
      <c r="E53" s="356">
        <v>320.16666666666663</v>
      </c>
      <c r="F53" s="356">
        <v>14462.793449141072</v>
      </c>
    </row>
    <row r="54" spans="1:6" ht="20.25">
      <c r="A54" s="115"/>
      <c r="B54" s="122" t="s">
        <v>96</v>
      </c>
      <c r="C54" s="123" t="s">
        <v>23</v>
      </c>
      <c r="D54" s="351"/>
      <c r="E54" s="352"/>
      <c r="F54" s="352"/>
    </row>
    <row r="55" spans="1:6" ht="20.25">
      <c r="A55" s="118"/>
      <c r="B55" s="113" t="s">
        <v>151</v>
      </c>
      <c r="C55" s="124" t="s">
        <v>23</v>
      </c>
      <c r="D55" s="353"/>
      <c r="E55" s="354"/>
      <c r="F55" s="354"/>
    </row>
    <row r="56" spans="1:6" ht="20.25">
      <c r="A56" s="120"/>
      <c r="B56" s="114" t="s">
        <v>152</v>
      </c>
      <c r="C56" s="125" t="s">
        <v>23</v>
      </c>
      <c r="D56" s="355">
        <v>1377923.1232</v>
      </c>
      <c r="E56" s="356">
        <v>265</v>
      </c>
      <c r="F56" s="356">
        <v>5199.7098988679245</v>
      </c>
    </row>
    <row r="57" spans="1:6" ht="20.25">
      <c r="A57" s="115"/>
      <c r="B57" s="122" t="s">
        <v>97</v>
      </c>
      <c r="C57" s="117">
        <v>0.4</v>
      </c>
      <c r="D57" s="351"/>
      <c r="E57" s="352"/>
      <c r="F57" s="352"/>
    </row>
    <row r="58" spans="1:6" ht="20.25">
      <c r="A58" s="118"/>
      <c r="B58" s="113" t="s">
        <v>151</v>
      </c>
      <c r="C58" s="119">
        <v>0.4</v>
      </c>
      <c r="D58" s="353"/>
      <c r="E58" s="354"/>
      <c r="F58" s="354"/>
    </row>
    <row r="59" spans="1:6" ht="20.25">
      <c r="A59" s="120"/>
      <c r="B59" s="114" t="s">
        <v>152</v>
      </c>
      <c r="C59" s="121">
        <v>0.4</v>
      </c>
      <c r="D59" s="355">
        <v>512010.52800000005</v>
      </c>
      <c r="E59" s="356">
        <v>521.5</v>
      </c>
      <c r="F59" s="356">
        <v>981.8035052732504</v>
      </c>
    </row>
    <row r="60" spans="1:6" ht="20.25">
      <c r="A60" s="115"/>
      <c r="B60" s="122" t="s">
        <v>98</v>
      </c>
      <c r="C60" s="123" t="s">
        <v>23</v>
      </c>
      <c r="D60" s="351"/>
      <c r="E60" s="352"/>
      <c r="F60" s="352"/>
    </row>
    <row r="61" spans="1:6" ht="20.25">
      <c r="A61" s="118"/>
      <c r="B61" s="113" t="s">
        <v>151</v>
      </c>
      <c r="C61" s="124" t="s">
        <v>23</v>
      </c>
      <c r="D61" s="353"/>
      <c r="E61" s="354"/>
      <c r="F61" s="354"/>
    </row>
    <row r="62" spans="1:6" ht="20.25">
      <c r="A62" s="120"/>
      <c r="B62" s="114" t="s">
        <v>152</v>
      </c>
      <c r="C62" s="125" t="s">
        <v>23</v>
      </c>
      <c r="D62" s="355">
        <v>21711226.768200003</v>
      </c>
      <c r="E62" s="356">
        <v>3750.5</v>
      </c>
      <c r="F62" s="356">
        <v>5788.88861970404</v>
      </c>
    </row>
    <row r="63" spans="1:6" ht="20.25">
      <c r="A63" s="126"/>
      <c r="B63" s="116" t="s">
        <v>75</v>
      </c>
      <c r="C63" s="123" t="s">
        <v>23</v>
      </c>
      <c r="D63" s="351"/>
      <c r="E63" s="352"/>
      <c r="F63" s="352"/>
    </row>
    <row r="64" spans="1:6" ht="20.25">
      <c r="A64" s="127"/>
      <c r="B64" s="113" t="s">
        <v>151</v>
      </c>
      <c r="C64" s="124" t="s">
        <v>23</v>
      </c>
      <c r="D64" s="353"/>
      <c r="E64" s="354"/>
      <c r="F64" s="354"/>
    </row>
    <row r="65" spans="1:6" ht="20.25">
      <c r="A65" s="128"/>
      <c r="B65" s="114" t="s">
        <v>152</v>
      </c>
      <c r="C65" s="125" t="s">
        <v>23</v>
      </c>
      <c r="D65" s="355">
        <v>1081733.1713999999</v>
      </c>
      <c r="E65" s="356">
        <v>1168.1</v>
      </c>
      <c r="F65" s="356">
        <v>926.0621277287903</v>
      </c>
    </row>
    <row r="66" spans="1:6" ht="20.25">
      <c r="A66" s="126"/>
      <c r="B66" s="122" t="s">
        <v>98</v>
      </c>
      <c r="C66" s="123" t="s">
        <v>149</v>
      </c>
      <c r="D66" s="351"/>
      <c r="E66" s="352"/>
      <c r="F66" s="352"/>
    </row>
    <row r="67" spans="1:6" ht="20.25">
      <c r="A67" s="127"/>
      <c r="B67" s="113" t="s">
        <v>151</v>
      </c>
      <c r="C67" s="124" t="s">
        <v>149</v>
      </c>
      <c r="D67" s="353"/>
      <c r="E67" s="354"/>
      <c r="F67" s="354"/>
    </row>
    <row r="68" spans="1:6" ht="20.25">
      <c r="A68" s="128"/>
      <c r="B68" s="114" t="s">
        <v>152</v>
      </c>
      <c r="C68" s="125" t="s">
        <v>149</v>
      </c>
      <c r="D68" s="355"/>
      <c r="E68" s="356"/>
      <c r="F68" s="356"/>
    </row>
    <row r="69" spans="1:6" ht="20.25">
      <c r="A69" s="126"/>
      <c r="B69" s="116" t="s">
        <v>75</v>
      </c>
      <c r="C69" s="123" t="s">
        <v>149</v>
      </c>
      <c r="D69" s="351"/>
      <c r="E69" s="352"/>
      <c r="F69" s="352"/>
    </row>
    <row r="70" spans="1:6" ht="20.25">
      <c r="A70" s="127"/>
      <c r="B70" s="113" t="s">
        <v>151</v>
      </c>
      <c r="C70" s="124" t="s">
        <v>149</v>
      </c>
      <c r="D70" s="353"/>
      <c r="E70" s="354"/>
      <c r="F70" s="354"/>
    </row>
    <row r="71" spans="1:6" ht="20.25">
      <c r="A71" s="128"/>
      <c r="B71" s="114" t="s">
        <v>152</v>
      </c>
      <c r="C71" s="125" t="s">
        <v>149</v>
      </c>
      <c r="D71" s="355"/>
      <c r="E71" s="356"/>
      <c r="F71" s="356"/>
    </row>
    <row r="72" spans="1:6" ht="20.25">
      <c r="A72" s="126"/>
      <c r="B72" s="122" t="s">
        <v>98</v>
      </c>
      <c r="C72" s="123" t="s">
        <v>150</v>
      </c>
      <c r="D72" s="351"/>
      <c r="E72" s="352"/>
      <c r="F72" s="352"/>
    </row>
    <row r="73" spans="1:6" ht="20.25">
      <c r="A73" s="127"/>
      <c r="B73" s="113" t="s">
        <v>151</v>
      </c>
      <c r="C73" s="124" t="s">
        <v>150</v>
      </c>
      <c r="D73" s="353"/>
      <c r="E73" s="354"/>
      <c r="F73" s="354"/>
    </row>
    <row r="74" spans="1:6" ht="20.25">
      <c r="A74" s="128"/>
      <c r="B74" s="114" t="s">
        <v>152</v>
      </c>
      <c r="C74" s="125" t="s">
        <v>150</v>
      </c>
      <c r="D74" s="355"/>
      <c r="E74" s="356"/>
      <c r="F74" s="356"/>
    </row>
    <row r="75" spans="1:6" ht="20.25">
      <c r="A75" s="126"/>
      <c r="B75" s="116" t="s">
        <v>75</v>
      </c>
      <c r="C75" s="123" t="s">
        <v>150</v>
      </c>
      <c r="D75" s="351"/>
      <c r="E75" s="352"/>
      <c r="F75" s="352"/>
    </row>
    <row r="76" spans="1:6" ht="20.25">
      <c r="A76" s="127"/>
      <c r="B76" s="113" t="s">
        <v>151</v>
      </c>
      <c r="C76" s="124" t="s">
        <v>150</v>
      </c>
      <c r="D76" s="353"/>
      <c r="E76" s="354"/>
      <c r="F76" s="354"/>
    </row>
    <row r="77" spans="1:6" ht="20.25">
      <c r="A77" s="128"/>
      <c r="B77" s="114" t="s">
        <v>152</v>
      </c>
      <c r="C77" s="125" t="s">
        <v>150</v>
      </c>
      <c r="D77" s="355"/>
      <c r="E77" s="356"/>
      <c r="F77" s="356"/>
    </row>
    <row r="78" spans="1:6" ht="40.5" customHeight="1">
      <c r="A78" s="46" t="s">
        <v>48</v>
      </c>
      <c r="B78" s="45" t="s">
        <v>138</v>
      </c>
      <c r="C78" s="45" t="s">
        <v>28</v>
      </c>
      <c r="D78" s="347">
        <v>17838894.2046</v>
      </c>
      <c r="E78" s="347">
        <v>3210.35</v>
      </c>
      <c r="F78" s="350">
        <v>5556.682045446758</v>
      </c>
    </row>
    <row r="79" spans="1:6" ht="40.5">
      <c r="A79" s="115"/>
      <c r="B79" s="116" t="s">
        <v>78</v>
      </c>
      <c r="C79" s="117"/>
      <c r="D79" s="351"/>
      <c r="E79" s="352"/>
      <c r="F79" s="352"/>
    </row>
    <row r="80" spans="1:6" ht="20.25">
      <c r="A80" s="118"/>
      <c r="B80" s="113" t="s">
        <v>153</v>
      </c>
      <c r="C80" s="119"/>
      <c r="D80" s="353"/>
      <c r="E80" s="354"/>
      <c r="F80" s="354"/>
    </row>
    <row r="81" spans="1:6" ht="20.25">
      <c r="A81" s="120"/>
      <c r="B81" s="114" t="s">
        <v>154</v>
      </c>
      <c r="C81" s="121"/>
      <c r="D81" s="355"/>
      <c r="E81" s="356"/>
      <c r="F81" s="356"/>
    </row>
    <row r="82" spans="1:6" ht="20.25">
      <c r="A82" s="115"/>
      <c r="B82" s="122" t="s">
        <v>95</v>
      </c>
      <c r="C82" s="117">
        <v>0.4</v>
      </c>
      <c r="D82" s="351"/>
      <c r="E82" s="352"/>
      <c r="F82" s="352"/>
    </row>
    <row r="83" spans="1:6" ht="20.25">
      <c r="A83" s="118"/>
      <c r="B83" s="113" t="s">
        <v>153</v>
      </c>
      <c r="C83" s="119">
        <v>0.4</v>
      </c>
      <c r="D83" s="353"/>
      <c r="E83" s="354"/>
      <c r="F83" s="354"/>
    </row>
    <row r="84" spans="1:6" ht="20.25">
      <c r="A84" s="120"/>
      <c r="B84" s="114" t="s">
        <v>154</v>
      </c>
      <c r="C84" s="121">
        <v>0.4</v>
      </c>
      <c r="D84" s="355">
        <v>943307.008</v>
      </c>
      <c r="E84" s="356">
        <v>129.5</v>
      </c>
      <c r="F84" s="356">
        <v>7284.224</v>
      </c>
    </row>
    <row r="85" spans="1:6" ht="20.25">
      <c r="A85" s="115"/>
      <c r="B85" s="122" t="s">
        <v>96</v>
      </c>
      <c r="C85" s="123" t="s">
        <v>23</v>
      </c>
      <c r="D85" s="351"/>
      <c r="E85" s="352"/>
      <c r="F85" s="352"/>
    </row>
    <row r="86" spans="1:6" ht="20.25">
      <c r="A86" s="118"/>
      <c r="B86" s="113" t="s">
        <v>153</v>
      </c>
      <c r="C86" s="124" t="s">
        <v>23</v>
      </c>
      <c r="D86" s="353"/>
      <c r="E86" s="354"/>
      <c r="F86" s="354"/>
    </row>
    <row r="87" spans="1:6" ht="20.25">
      <c r="A87" s="120"/>
      <c r="B87" s="114" t="s">
        <v>154</v>
      </c>
      <c r="C87" s="125" t="s">
        <v>23</v>
      </c>
      <c r="D87" s="355">
        <v>107965.60039999998</v>
      </c>
      <c r="E87" s="356">
        <v>75</v>
      </c>
      <c r="F87" s="356">
        <v>1439.5413386666664</v>
      </c>
    </row>
    <row r="88" spans="1:6" ht="20.25">
      <c r="A88" s="115"/>
      <c r="B88" s="122" t="s">
        <v>97</v>
      </c>
      <c r="C88" s="117">
        <v>0.4</v>
      </c>
      <c r="D88" s="351"/>
      <c r="E88" s="352"/>
      <c r="F88" s="352"/>
    </row>
    <row r="89" spans="1:6" ht="20.25">
      <c r="A89" s="118"/>
      <c r="B89" s="113" t="s">
        <v>153</v>
      </c>
      <c r="C89" s="119">
        <v>0.4</v>
      </c>
      <c r="D89" s="353"/>
      <c r="E89" s="354"/>
      <c r="F89" s="354"/>
    </row>
    <row r="90" spans="1:6" ht="20.25">
      <c r="A90" s="120"/>
      <c r="B90" s="114" t="s">
        <v>154</v>
      </c>
      <c r="C90" s="121">
        <v>0.4</v>
      </c>
      <c r="D90" s="355">
        <v>5864967.3544</v>
      </c>
      <c r="E90" s="356">
        <v>830.75</v>
      </c>
      <c r="F90" s="356">
        <v>7059.846348961781</v>
      </c>
    </row>
    <row r="91" spans="1:6" ht="20.25">
      <c r="A91" s="115"/>
      <c r="B91" s="122" t="s">
        <v>98</v>
      </c>
      <c r="C91" s="123" t="s">
        <v>23</v>
      </c>
      <c r="D91" s="351"/>
      <c r="E91" s="352"/>
      <c r="F91" s="352"/>
    </row>
    <row r="92" spans="1:6" ht="20.25">
      <c r="A92" s="118"/>
      <c r="B92" s="113" t="s">
        <v>153</v>
      </c>
      <c r="C92" s="124" t="s">
        <v>23</v>
      </c>
      <c r="D92" s="353"/>
      <c r="E92" s="354"/>
      <c r="F92" s="354"/>
    </row>
    <row r="93" spans="1:6" ht="20.25">
      <c r="A93" s="120"/>
      <c r="B93" s="114" t="s">
        <v>154</v>
      </c>
      <c r="C93" s="125" t="s">
        <v>23</v>
      </c>
      <c r="D93" s="355">
        <v>3400725.6331999996</v>
      </c>
      <c r="E93" s="356">
        <v>380</v>
      </c>
      <c r="F93" s="356">
        <v>8949.277982105263</v>
      </c>
    </row>
    <row r="94" spans="1:6" ht="20.25">
      <c r="A94" s="126"/>
      <c r="B94" s="116" t="s">
        <v>75</v>
      </c>
      <c r="C94" s="123" t="s">
        <v>23</v>
      </c>
      <c r="D94" s="351"/>
      <c r="E94" s="352"/>
      <c r="F94" s="352"/>
    </row>
    <row r="95" spans="1:6" ht="20.25">
      <c r="A95" s="127"/>
      <c r="B95" s="113" t="s">
        <v>153</v>
      </c>
      <c r="C95" s="124" t="s">
        <v>23</v>
      </c>
      <c r="D95" s="353"/>
      <c r="E95" s="354"/>
      <c r="F95" s="354"/>
    </row>
    <row r="96" spans="1:6" ht="20.25">
      <c r="A96" s="128"/>
      <c r="B96" s="114" t="s">
        <v>154</v>
      </c>
      <c r="C96" s="125" t="s">
        <v>23</v>
      </c>
      <c r="D96" s="355">
        <v>7521928.6086</v>
      </c>
      <c r="E96" s="356">
        <v>1795.1</v>
      </c>
      <c r="F96" s="356">
        <v>4190.256035095538</v>
      </c>
    </row>
    <row r="97" spans="1:6" ht="20.25">
      <c r="A97" s="126"/>
      <c r="B97" s="122" t="s">
        <v>98</v>
      </c>
      <c r="C97" s="123" t="s">
        <v>149</v>
      </c>
      <c r="D97" s="351"/>
      <c r="E97" s="352"/>
      <c r="F97" s="352"/>
    </row>
    <row r="98" spans="1:6" ht="20.25">
      <c r="A98" s="127"/>
      <c r="B98" s="113" t="s">
        <v>153</v>
      </c>
      <c r="C98" s="124" t="s">
        <v>149</v>
      </c>
      <c r="D98" s="353"/>
      <c r="E98" s="354"/>
      <c r="F98" s="354"/>
    </row>
    <row r="99" spans="1:6" ht="20.25">
      <c r="A99" s="128"/>
      <c r="B99" s="114" t="s">
        <v>154</v>
      </c>
      <c r="C99" s="125" t="s">
        <v>149</v>
      </c>
      <c r="D99" s="355"/>
      <c r="E99" s="356"/>
      <c r="F99" s="356"/>
    </row>
    <row r="100" spans="1:6" ht="20.25">
      <c r="A100" s="126"/>
      <c r="B100" s="116" t="s">
        <v>75</v>
      </c>
      <c r="C100" s="123" t="s">
        <v>149</v>
      </c>
      <c r="D100" s="351"/>
      <c r="E100" s="352"/>
      <c r="F100" s="352"/>
    </row>
    <row r="101" spans="1:6" ht="20.25">
      <c r="A101" s="127"/>
      <c r="B101" s="113" t="s">
        <v>153</v>
      </c>
      <c r="C101" s="124" t="s">
        <v>149</v>
      </c>
      <c r="D101" s="353"/>
      <c r="E101" s="354"/>
      <c r="F101" s="354"/>
    </row>
    <row r="102" spans="1:6" ht="20.25">
      <c r="A102" s="128"/>
      <c r="B102" s="114" t="s">
        <v>154</v>
      </c>
      <c r="C102" s="125" t="s">
        <v>149</v>
      </c>
      <c r="D102" s="355"/>
      <c r="E102" s="356"/>
      <c r="F102" s="356"/>
    </row>
    <row r="103" spans="1:6" ht="20.25">
      <c r="A103" s="126"/>
      <c r="B103" s="122" t="s">
        <v>98</v>
      </c>
      <c r="C103" s="123" t="s">
        <v>150</v>
      </c>
      <c r="D103" s="351"/>
      <c r="E103" s="352"/>
      <c r="F103" s="352"/>
    </row>
    <row r="104" spans="1:6" ht="20.25">
      <c r="A104" s="127"/>
      <c r="B104" s="113" t="s">
        <v>153</v>
      </c>
      <c r="C104" s="124" t="s">
        <v>150</v>
      </c>
      <c r="D104" s="353"/>
      <c r="E104" s="354"/>
      <c r="F104" s="354"/>
    </row>
    <row r="105" spans="1:6" ht="20.25">
      <c r="A105" s="128"/>
      <c r="B105" s="114" t="s">
        <v>154</v>
      </c>
      <c r="C105" s="125" t="s">
        <v>150</v>
      </c>
      <c r="D105" s="355"/>
      <c r="E105" s="356"/>
      <c r="F105" s="356"/>
    </row>
    <row r="106" spans="1:6" ht="20.25">
      <c r="A106" s="126"/>
      <c r="B106" s="116" t="s">
        <v>75</v>
      </c>
      <c r="C106" s="123" t="s">
        <v>150</v>
      </c>
      <c r="D106" s="351"/>
      <c r="E106" s="352"/>
      <c r="F106" s="352"/>
    </row>
    <row r="107" spans="1:6" ht="20.25">
      <c r="A107" s="127"/>
      <c r="B107" s="113" t="s">
        <v>153</v>
      </c>
      <c r="C107" s="124" t="s">
        <v>150</v>
      </c>
      <c r="D107" s="353"/>
      <c r="E107" s="354"/>
      <c r="F107" s="354"/>
    </row>
    <row r="108" spans="1:6" ht="20.25">
      <c r="A108" s="128"/>
      <c r="B108" s="114" t="s">
        <v>154</v>
      </c>
      <c r="C108" s="125" t="s">
        <v>150</v>
      </c>
      <c r="D108" s="355"/>
      <c r="E108" s="356"/>
      <c r="F108" s="356"/>
    </row>
    <row r="109" spans="1:6" ht="39" customHeight="1">
      <c r="A109" s="46" t="s">
        <v>49</v>
      </c>
      <c r="B109" s="45" t="s">
        <v>88</v>
      </c>
      <c r="C109" s="45" t="s">
        <v>28</v>
      </c>
      <c r="D109" s="347">
        <v>1296201.6143497757</v>
      </c>
      <c r="E109" s="347">
        <v>75</v>
      </c>
      <c r="F109" s="350">
        <v>17282.688191330344</v>
      </c>
    </row>
    <row r="110" spans="1:6" ht="40.5">
      <c r="A110" s="44"/>
      <c r="B110" s="47" t="s">
        <v>78</v>
      </c>
      <c r="C110" s="48"/>
      <c r="D110" s="349"/>
      <c r="E110" s="348"/>
      <c r="F110" s="348"/>
    </row>
    <row r="111" spans="1:6" ht="20.25">
      <c r="A111" s="44"/>
      <c r="B111" s="49" t="s">
        <v>95</v>
      </c>
      <c r="C111" s="48">
        <v>0.4</v>
      </c>
      <c r="D111" s="349"/>
      <c r="E111" s="348"/>
      <c r="F111" s="348"/>
    </row>
    <row r="112" spans="1:6" ht="20.25">
      <c r="A112" s="44"/>
      <c r="B112" s="49" t="s">
        <v>96</v>
      </c>
      <c r="C112" s="50" t="s">
        <v>23</v>
      </c>
      <c r="D112" s="349">
        <v>1296201.6143497757</v>
      </c>
      <c r="E112" s="348">
        <v>75</v>
      </c>
      <c r="F112" s="348">
        <v>17282.688191330344</v>
      </c>
    </row>
    <row r="113" spans="1:6" ht="30" customHeight="1">
      <c r="A113" s="44"/>
      <c r="B113" s="49" t="s">
        <v>97</v>
      </c>
      <c r="C113" s="48">
        <v>0.4</v>
      </c>
      <c r="D113" s="349"/>
      <c r="E113" s="348"/>
      <c r="F113" s="348"/>
    </row>
    <row r="114" spans="1:6" ht="33" customHeight="1">
      <c r="A114" s="44"/>
      <c r="B114" s="49" t="s">
        <v>98</v>
      </c>
      <c r="C114" s="50" t="s">
        <v>23</v>
      </c>
      <c r="D114" s="349"/>
      <c r="E114" s="348"/>
      <c r="F114" s="348"/>
    </row>
    <row r="115" spans="1:6" ht="36.75" customHeight="1">
      <c r="A115" s="51"/>
      <c r="B115" s="47" t="s">
        <v>75</v>
      </c>
      <c r="C115" s="50" t="s">
        <v>23</v>
      </c>
      <c r="D115" s="349"/>
      <c r="E115" s="348"/>
      <c r="F115" s="348"/>
    </row>
    <row r="116" spans="1:6" ht="36.75" customHeight="1">
      <c r="A116" s="51"/>
      <c r="B116" s="49" t="s">
        <v>98</v>
      </c>
      <c r="C116" s="50" t="s">
        <v>149</v>
      </c>
      <c r="D116" s="349"/>
      <c r="E116" s="348"/>
      <c r="F116" s="348"/>
    </row>
    <row r="117" spans="1:6" ht="36.75" customHeight="1">
      <c r="A117" s="51"/>
      <c r="B117" s="47" t="s">
        <v>75</v>
      </c>
      <c r="C117" s="50" t="s">
        <v>149</v>
      </c>
      <c r="D117" s="349"/>
      <c r="E117" s="348"/>
      <c r="F117" s="348"/>
    </row>
    <row r="118" spans="1:6" ht="36.75" customHeight="1">
      <c r="A118" s="51"/>
      <c r="B118" s="49" t="s">
        <v>98</v>
      </c>
      <c r="C118" s="50" t="s">
        <v>150</v>
      </c>
      <c r="D118" s="349"/>
      <c r="E118" s="348"/>
      <c r="F118" s="348"/>
    </row>
    <row r="119" spans="1:6" ht="36.75" customHeight="1">
      <c r="A119" s="51"/>
      <c r="B119" s="47" t="s">
        <v>75</v>
      </c>
      <c r="C119" s="50" t="s">
        <v>150</v>
      </c>
      <c r="D119" s="349"/>
      <c r="E119" s="348"/>
      <c r="F119" s="348"/>
    </row>
    <row r="120" spans="1:6" ht="101.25">
      <c r="A120" s="46" t="s">
        <v>50</v>
      </c>
      <c r="B120" s="45" t="s">
        <v>89</v>
      </c>
      <c r="C120" s="45" t="s">
        <v>28</v>
      </c>
      <c r="D120" s="347">
        <v>91805736.91946548</v>
      </c>
      <c r="E120" s="347">
        <v>9897.65</v>
      </c>
      <c r="F120" s="350">
        <v>9275.508521665797</v>
      </c>
    </row>
    <row r="121" spans="1:6" ht="40.5">
      <c r="A121" s="44"/>
      <c r="B121" s="47" t="s">
        <v>78</v>
      </c>
      <c r="C121" s="48"/>
      <c r="D121" s="349"/>
      <c r="E121" s="348"/>
      <c r="F121" s="348"/>
    </row>
    <row r="122" spans="1:6" ht="32.25" customHeight="1">
      <c r="A122" s="44"/>
      <c r="B122" s="49" t="s">
        <v>95</v>
      </c>
      <c r="C122" s="48">
        <v>0.4</v>
      </c>
      <c r="D122" s="349">
        <v>7238327.166565023</v>
      </c>
      <c r="E122" s="348">
        <v>544.4</v>
      </c>
      <c r="F122" s="348">
        <v>13295.972017937222</v>
      </c>
    </row>
    <row r="123" spans="1:6" ht="33" customHeight="1">
      <c r="A123" s="44"/>
      <c r="B123" s="49" t="s">
        <v>96</v>
      </c>
      <c r="C123" s="50" t="s">
        <v>23</v>
      </c>
      <c r="D123" s="349">
        <v>5680039.246062781</v>
      </c>
      <c r="E123" s="348">
        <v>427.2</v>
      </c>
      <c r="F123" s="348">
        <v>13295.972017937222</v>
      </c>
    </row>
    <row r="124" spans="1:6" ht="30" customHeight="1">
      <c r="A124" s="44"/>
      <c r="B124" s="49" t="s">
        <v>97</v>
      </c>
      <c r="C124" s="48">
        <v>0.4</v>
      </c>
      <c r="D124" s="349">
        <v>9811919.046694059</v>
      </c>
      <c r="E124" s="348">
        <v>830.75</v>
      </c>
      <c r="F124" s="348">
        <v>11810.916697796038</v>
      </c>
    </row>
    <row r="125" spans="1:6" ht="27.75" customHeight="1">
      <c r="A125" s="44"/>
      <c r="B125" s="49" t="s">
        <v>98</v>
      </c>
      <c r="C125" s="50" t="s">
        <v>23</v>
      </c>
      <c r="D125" s="349">
        <v>29389104.019125883</v>
      </c>
      <c r="E125" s="348">
        <v>2488.2999999999997</v>
      </c>
      <c r="F125" s="348">
        <v>11810.91669779604</v>
      </c>
    </row>
    <row r="126" spans="1:6" ht="33" customHeight="1">
      <c r="A126" s="51"/>
      <c r="B126" s="47" t="s">
        <v>75</v>
      </c>
      <c r="C126" s="50" t="s">
        <v>23</v>
      </c>
      <c r="D126" s="349"/>
      <c r="E126" s="348"/>
      <c r="F126" s="348"/>
    </row>
    <row r="127" spans="1:6" ht="33" customHeight="1">
      <c r="A127" s="51"/>
      <c r="B127" s="49" t="s">
        <v>98</v>
      </c>
      <c r="C127" s="50" t="s">
        <v>149</v>
      </c>
      <c r="D127" s="349"/>
      <c r="E127" s="348"/>
      <c r="F127" s="348"/>
    </row>
    <row r="128" spans="1:6" ht="33" customHeight="1">
      <c r="A128" s="51"/>
      <c r="B128" s="47" t="s">
        <v>75</v>
      </c>
      <c r="C128" s="50" t="s">
        <v>149</v>
      </c>
      <c r="D128" s="349">
        <v>39686347.44101773</v>
      </c>
      <c r="E128" s="348">
        <v>5607</v>
      </c>
      <c r="F128" s="348">
        <v>7078.000257003341</v>
      </c>
    </row>
    <row r="129" spans="1:6" ht="33" customHeight="1">
      <c r="A129" s="51"/>
      <c r="B129" s="49" t="s">
        <v>98</v>
      </c>
      <c r="C129" s="50" t="s">
        <v>150</v>
      </c>
      <c r="D129" s="349"/>
      <c r="E129" s="348"/>
      <c r="F129" s="348"/>
    </row>
    <row r="130" spans="1:6" ht="33" customHeight="1">
      <c r="A130" s="51"/>
      <c r="B130" s="47" t="s">
        <v>75</v>
      </c>
      <c r="C130" s="50" t="s">
        <v>150</v>
      </c>
      <c r="D130" s="349"/>
      <c r="E130" s="348"/>
      <c r="F130" s="348"/>
    </row>
    <row r="131" spans="1:6" ht="60.75">
      <c r="A131" s="46" t="s">
        <v>24</v>
      </c>
      <c r="B131" s="45" t="s">
        <v>139</v>
      </c>
      <c r="C131" s="45" t="s">
        <v>28</v>
      </c>
      <c r="D131" s="349">
        <v>0</v>
      </c>
      <c r="E131" s="349">
        <v>0</v>
      </c>
      <c r="F131" s="348"/>
    </row>
    <row r="132" spans="1:6" ht="40.5">
      <c r="A132" s="44"/>
      <c r="B132" s="47" t="s">
        <v>80</v>
      </c>
      <c r="C132" s="48"/>
      <c r="D132" s="349"/>
      <c r="E132" s="348"/>
      <c r="F132" s="348"/>
    </row>
    <row r="133" spans="1:6" ht="30" customHeight="1">
      <c r="A133" s="44"/>
      <c r="B133" s="49" t="s">
        <v>95</v>
      </c>
      <c r="C133" s="48">
        <v>0.4</v>
      </c>
      <c r="D133" s="349"/>
      <c r="E133" s="348"/>
      <c r="F133" s="348"/>
    </row>
    <row r="134" spans="1:6" ht="27" customHeight="1">
      <c r="A134" s="44"/>
      <c r="B134" s="49" t="s">
        <v>96</v>
      </c>
      <c r="C134" s="50" t="s">
        <v>23</v>
      </c>
      <c r="D134" s="349"/>
      <c r="E134" s="348"/>
      <c r="F134" s="348"/>
    </row>
    <row r="135" spans="1:6" ht="39" customHeight="1">
      <c r="A135" s="44"/>
      <c r="B135" s="49" t="s">
        <v>97</v>
      </c>
      <c r="C135" s="48">
        <v>0.4</v>
      </c>
      <c r="D135" s="349"/>
      <c r="E135" s="348"/>
      <c r="F135" s="348"/>
    </row>
    <row r="136" spans="1:6" ht="36" customHeight="1">
      <c r="A136" s="44"/>
      <c r="B136" s="49" t="s">
        <v>98</v>
      </c>
      <c r="C136" s="50" t="s">
        <v>23</v>
      </c>
      <c r="D136" s="349"/>
      <c r="E136" s="348"/>
      <c r="F136" s="348"/>
    </row>
    <row r="137" spans="1:6" ht="36" customHeight="1">
      <c r="A137" s="51"/>
      <c r="B137" s="47" t="s">
        <v>75</v>
      </c>
      <c r="C137" s="50" t="s">
        <v>23</v>
      </c>
      <c r="D137" s="349"/>
      <c r="E137" s="348"/>
      <c r="F137" s="348"/>
    </row>
    <row r="138" spans="1:6" ht="36" customHeight="1">
      <c r="A138" s="51"/>
      <c r="B138" s="49" t="s">
        <v>98</v>
      </c>
      <c r="C138" s="50" t="s">
        <v>149</v>
      </c>
      <c r="D138" s="349"/>
      <c r="E138" s="348"/>
      <c r="F138" s="348"/>
    </row>
    <row r="139" spans="1:6" ht="36" customHeight="1">
      <c r="A139" s="51"/>
      <c r="B139" s="47" t="s">
        <v>75</v>
      </c>
      <c r="C139" s="50" t="s">
        <v>149</v>
      </c>
      <c r="D139" s="349"/>
      <c r="E139" s="348"/>
      <c r="F139" s="348"/>
    </row>
    <row r="140" spans="1:6" ht="36" customHeight="1">
      <c r="A140" s="51"/>
      <c r="B140" s="49" t="s">
        <v>98</v>
      </c>
      <c r="C140" s="50" t="s">
        <v>150</v>
      </c>
      <c r="D140" s="349"/>
      <c r="E140" s="348"/>
      <c r="F140" s="348"/>
    </row>
    <row r="141" spans="1:6" ht="36" customHeight="1">
      <c r="A141" s="51"/>
      <c r="B141" s="47" t="s">
        <v>75</v>
      </c>
      <c r="C141" s="50" t="s">
        <v>150</v>
      </c>
      <c r="D141" s="349"/>
      <c r="E141" s="348"/>
      <c r="F141" s="348"/>
    </row>
    <row r="142" spans="1:6" ht="56.25" customHeight="1">
      <c r="A142" s="46">
        <v>4</v>
      </c>
      <c r="B142" s="45" t="s">
        <v>140</v>
      </c>
      <c r="C142" s="45"/>
      <c r="D142" s="347">
        <v>6006722.654248888</v>
      </c>
      <c r="E142" s="347">
        <v>34402</v>
      </c>
      <c r="F142" s="350">
        <v>174.603879258441</v>
      </c>
    </row>
    <row r="143" spans="1:6" ht="27.75" customHeight="1">
      <c r="A143" s="46" t="s">
        <v>51</v>
      </c>
      <c r="B143" s="45" t="s">
        <v>284</v>
      </c>
      <c r="C143" s="45"/>
      <c r="D143" s="347"/>
      <c r="E143" s="350"/>
      <c r="F143" s="350"/>
    </row>
    <row r="144" spans="1:6" ht="48.75" customHeight="1">
      <c r="A144" s="46"/>
      <c r="B144" s="47" t="s">
        <v>78</v>
      </c>
      <c r="C144" s="47"/>
      <c r="D144" s="349">
        <v>3696958.43614015</v>
      </c>
      <c r="E144" s="348">
        <v>3200</v>
      </c>
      <c r="F144" s="348">
        <v>1155.2995112937967</v>
      </c>
    </row>
    <row r="145" spans="1:6" ht="38.25" customHeight="1">
      <c r="A145" s="46"/>
      <c r="B145" s="49" t="s">
        <v>95</v>
      </c>
      <c r="C145" s="48">
        <v>0.4</v>
      </c>
      <c r="D145" s="349">
        <v>513567.38341119105</v>
      </c>
      <c r="E145" s="348">
        <v>2365</v>
      </c>
      <c r="F145" s="348">
        <v>217.15322765800892</v>
      </c>
    </row>
    <row r="146" spans="1:6" ht="37.5" customHeight="1">
      <c r="A146" s="46"/>
      <c r="B146" s="49" t="s">
        <v>96</v>
      </c>
      <c r="C146" s="50" t="s">
        <v>23</v>
      </c>
      <c r="D146" s="349">
        <v>887520.785599339</v>
      </c>
      <c r="E146" s="348">
        <v>7670</v>
      </c>
      <c r="F146" s="348">
        <v>115.71327061269088</v>
      </c>
    </row>
    <row r="147" spans="1:6" ht="38.25" customHeight="1">
      <c r="A147" s="46"/>
      <c r="B147" s="49" t="s">
        <v>97</v>
      </c>
      <c r="C147" s="48">
        <v>0.4</v>
      </c>
      <c r="D147" s="349">
        <v>20110.615003725572</v>
      </c>
      <c r="E147" s="348">
        <v>497</v>
      </c>
      <c r="F147" s="348">
        <v>40.46401409200316</v>
      </c>
    </row>
    <row r="148" spans="1:6" ht="42" customHeight="1">
      <c r="A148" s="46"/>
      <c r="B148" s="49" t="s">
        <v>98</v>
      </c>
      <c r="C148" s="50" t="s">
        <v>23</v>
      </c>
      <c r="D148" s="349">
        <v>382337.35211453465</v>
      </c>
      <c r="E148" s="348">
        <v>11992</v>
      </c>
      <c r="F148" s="348">
        <v>31.882701143640315</v>
      </c>
    </row>
    <row r="149" spans="1:6" ht="37.5" customHeight="1">
      <c r="A149" s="46"/>
      <c r="B149" s="47" t="s">
        <v>75</v>
      </c>
      <c r="C149" s="50" t="s">
        <v>23</v>
      </c>
      <c r="D149" s="349">
        <v>281237.823322194</v>
      </c>
      <c r="E149" s="348">
        <v>6290</v>
      </c>
      <c r="F149" s="348">
        <v>44.711895599712875</v>
      </c>
    </row>
    <row r="150" spans="1:6" ht="37.5" customHeight="1">
      <c r="A150" s="46"/>
      <c r="B150" s="49" t="s">
        <v>98</v>
      </c>
      <c r="C150" s="50" t="s">
        <v>149</v>
      </c>
      <c r="D150" s="349">
        <v>56247.564664438796</v>
      </c>
      <c r="E150" s="348">
        <v>448</v>
      </c>
      <c r="F150" s="348">
        <v>125.55259969740803</v>
      </c>
    </row>
    <row r="151" spans="1:6" ht="37.5" customHeight="1">
      <c r="A151" s="46"/>
      <c r="B151" s="47" t="s">
        <v>75</v>
      </c>
      <c r="C151" s="50" t="s">
        <v>149</v>
      </c>
      <c r="D151" s="349">
        <v>56247.564664438796</v>
      </c>
      <c r="E151" s="348">
        <v>746</v>
      </c>
      <c r="F151" s="348">
        <v>75.39888024723699</v>
      </c>
    </row>
    <row r="152" spans="1:6" ht="36" customHeight="1">
      <c r="A152" s="46"/>
      <c r="B152" s="49" t="s">
        <v>98</v>
      </c>
      <c r="C152" s="50" t="s">
        <v>150</v>
      </c>
      <c r="D152" s="349">
        <v>56247.564664438796</v>
      </c>
      <c r="E152" s="348">
        <v>448</v>
      </c>
      <c r="F152" s="348">
        <v>125.55259969740803</v>
      </c>
    </row>
    <row r="153" spans="1:6" ht="42" customHeight="1">
      <c r="A153" s="46"/>
      <c r="B153" s="47" t="s">
        <v>75</v>
      </c>
      <c r="C153" s="50" t="s">
        <v>150</v>
      </c>
      <c r="D153" s="349">
        <v>56247.564664438796</v>
      </c>
      <c r="E153" s="348">
        <v>746</v>
      </c>
      <c r="F153" s="348">
        <v>75.39888024723699</v>
      </c>
    </row>
    <row r="154" spans="1:6" ht="25.5" customHeight="1">
      <c r="A154" s="46" t="s">
        <v>52</v>
      </c>
      <c r="B154" s="45" t="s">
        <v>354</v>
      </c>
      <c r="C154" s="45"/>
      <c r="D154" s="347"/>
      <c r="E154" s="350"/>
      <c r="F154" s="350"/>
    </row>
    <row r="155" spans="1:6" ht="78.75" customHeight="1">
      <c r="A155" s="46">
        <v>5</v>
      </c>
      <c r="B155" s="45" t="s">
        <v>141</v>
      </c>
      <c r="C155" s="45"/>
      <c r="D155" s="347">
        <v>219028.74342366535</v>
      </c>
      <c r="E155" s="347">
        <v>21167</v>
      </c>
      <c r="F155" s="350">
        <v>10.347651694792146</v>
      </c>
    </row>
    <row r="156" spans="1:6" ht="30" customHeight="1">
      <c r="A156" s="46" t="s">
        <v>53</v>
      </c>
      <c r="B156" s="45" t="s">
        <v>284</v>
      </c>
      <c r="C156" s="45"/>
      <c r="D156" s="347"/>
      <c r="E156" s="347"/>
      <c r="F156" s="350"/>
    </row>
    <row r="157" spans="1:6" ht="42.75" customHeight="1">
      <c r="A157" s="46"/>
      <c r="B157" s="49" t="s">
        <v>99</v>
      </c>
      <c r="C157" s="48">
        <v>0.4</v>
      </c>
      <c r="D157" s="349">
        <v>9734.610818829573</v>
      </c>
      <c r="E157" s="349">
        <v>497</v>
      </c>
      <c r="F157" s="348">
        <v>19.58674209020035</v>
      </c>
    </row>
    <row r="158" spans="1:6" ht="37.5" customHeight="1">
      <c r="A158" s="46"/>
      <c r="B158" s="49" t="s">
        <v>100</v>
      </c>
      <c r="C158" s="50" t="s">
        <v>23</v>
      </c>
      <c r="D158" s="349">
        <v>165488.38392010273</v>
      </c>
      <c r="E158" s="349">
        <v>11992</v>
      </c>
      <c r="F158" s="348">
        <v>13.799898592403496</v>
      </c>
    </row>
    <row r="159" spans="1:6" ht="33.75" customHeight="1">
      <c r="A159" s="46"/>
      <c r="B159" s="47" t="s">
        <v>81</v>
      </c>
      <c r="C159" s="50" t="s">
        <v>23</v>
      </c>
      <c r="D159" s="349">
        <v>24336.527047073934</v>
      </c>
      <c r="E159" s="349">
        <v>6290</v>
      </c>
      <c r="F159" s="348">
        <v>3.869082201442597</v>
      </c>
    </row>
    <row r="160" spans="1:6" ht="39" customHeight="1">
      <c r="A160" s="46"/>
      <c r="B160" s="49" t="s">
        <v>98</v>
      </c>
      <c r="C160" s="50" t="s">
        <v>149</v>
      </c>
      <c r="D160" s="349">
        <v>4867.3054094147865</v>
      </c>
      <c r="E160" s="349">
        <v>448</v>
      </c>
      <c r="F160" s="348">
        <v>10.864521003158005</v>
      </c>
    </row>
    <row r="161" spans="1:6" ht="32.25" customHeight="1">
      <c r="A161" s="46"/>
      <c r="B161" s="47" t="s">
        <v>75</v>
      </c>
      <c r="C161" s="50" t="s">
        <v>149</v>
      </c>
      <c r="D161" s="349">
        <v>4867.3054094147865</v>
      </c>
      <c r="E161" s="349">
        <v>746</v>
      </c>
      <c r="F161" s="348">
        <v>6.524538082325451</v>
      </c>
    </row>
    <row r="162" spans="1:6" ht="34.5" customHeight="1">
      <c r="A162" s="46"/>
      <c r="B162" s="49" t="s">
        <v>98</v>
      </c>
      <c r="C162" s="50" t="s">
        <v>150</v>
      </c>
      <c r="D162" s="349">
        <v>4867.3054094147865</v>
      </c>
      <c r="E162" s="349">
        <v>448</v>
      </c>
      <c r="F162" s="348">
        <v>10.864521003158005</v>
      </c>
    </row>
    <row r="163" spans="1:6" ht="35.25" customHeight="1">
      <c r="A163" s="46"/>
      <c r="B163" s="47" t="s">
        <v>75</v>
      </c>
      <c r="C163" s="50" t="s">
        <v>150</v>
      </c>
      <c r="D163" s="349">
        <v>4867.3054094147865</v>
      </c>
      <c r="E163" s="349">
        <v>746</v>
      </c>
      <c r="F163" s="348">
        <v>6.524538082325451</v>
      </c>
    </row>
    <row r="164" spans="1:6" ht="27" customHeight="1">
      <c r="A164" s="46" t="s">
        <v>54</v>
      </c>
      <c r="B164" s="45" t="s">
        <v>354</v>
      </c>
      <c r="C164" s="45"/>
      <c r="D164" s="347"/>
      <c r="E164" s="347"/>
      <c r="F164" s="350"/>
    </row>
    <row r="165" spans="1:6" ht="84" customHeight="1">
      <c r="A165" s="46">
        <v>6</v>
      </c>
      <c r="B165" s="45" t="s">
        <v>112</v>
      </c>
      <c r="C165" s="45"/>
      <c r="D165" s="347">
        <v>6427364.911977584</v>
      </c>
      <c r="E165" s="347">
        <v>34402</v>
      </c>
      <c r="F165" s="350">
        <v>186.83114097952398</v>
      </c>
    </row>
    <row r="166" spans="1:6" ht="29.25" customHeight="1">
      <c r="A166" s="46" t="s">
        <v>176</v>
      </c>
      <c r="B166" s="45" t="s">
        <v>284</v>
      </c>
      <c r="C166" s="45"/>
      <c r="D166" s="347"/>
      <c r="E166" s="347"/>
      <c r="F166" s="350"/>
    </row>
    <row r="167" spans="1:6" ht="47.25" customHeight="1">
      <c r="A167" s="46"/>
      <c r="B167" s="47" t="s">
        <v>78</v>
      </c>
      <c r="C167" s="47"/>
      <c r="D167" s="349">
        <v>3437082.3680230305</v>
      </c>
      <c r="E167" s="349">
        <v>3200</v>
      </c>
      <c r="F167" s="348">
        <v>1074.088240007197</v>
      </c>
    </row>
    <row r="168" spans="1:6" ht="41.25" customHeight="1">
      <c r="A168" s="46"/>
      <c r="B168" s="49" t="s">
        <v>95</v>
      </c>
      <c r="C168" s="48">
        <v>0.4</v>
      </c>
      <c r="D168" s="349">
        <v>655844.7710703668</v>
      </c>
      <c r="E168" s="349">
        <v>2365</v>
      </c>
      <c r="F168" s="348">
        <v>277.31279960692046</v>
      </c>
    </row>
    <row r="169" spans="1:6" ht="39" customHeight="1">
      <c r="A169" s="46"/>
      <c r="B169" s="49" t="s">
        <v>96</v>
      </c>
      <c r="C169" s="50" t="s">
        <v>23</v>
      </c>
      <c r="D169" s="349">
        <v>1578724.4919016175</v>
      </c>
      <c r="E169" s="349">
        <v>7670</v>
      </c>
      <c r="F169" s="348">
        <v>205.83109412015872</v>
      </c>
    </row>
    <row r="170" spans="1:6" ht="38.25" customHeight="1">
      <c r="A170" s="46"/>
      <c r="B170" s="49" t="s">
        <v>97</v>
      </c>
      <c r="C170" s="48">
        <v>0.4</v>
      </c>
      <c r="D170" s="349">
        <v>22904.520717731968</v>
      </c>
      <c r="E170" s="349">
        <v>497</v>
      </c>
      <c r="F170" s="348">
        <v>46.085554764048226</v>
      </c>
    </row>
    <row r="171" spans="1:6" ht="41.25" customHeight="1">
      <c r="A171" s="46"/>
      <c r="B171" s="49" t="s">
        <v>98</v>
      </c>
      <c r="C171" s="50" t="s">
        <v>23</v>
      </c>
      <c r="D171" s="349">
        <v>567387.1992267234</v>
      </c>
      <c r="E171" s="349">
        <v>11992</v>
      </c>
      <c r="F171" s="348">
        <v>47.31380914165472</v>
      </c>
    </row>
    <row r="172" spans="1:6" ht="42.75" customHeight="1">
      <c r="A172" s="46"/>
      <c r="B172" s="47" t="s">
        <v>75</v>
      </c>
      <c r="C172" s="50" t="s">
        <v>23</v>
      </c>
      <c r="D172" s="349">
        <v>83439.29400392991</v>
      </c>
      <c r="E172" s="349">
        <v>6290</v>
      </c>
      <c r="F172" s="348">
        <v>13.265388553883929</v>
      </c>
    </row>
    <row r="173" spans="1:6" ht="36" customHeight="1">
      <c r="A173" s="46"/>
      <c r="B173" s="49" t="s">
        <v>98</v>
      </c>
      <c r="C173" s="50" t="s">
        <v>149</v>
      </c>
      <c r="D173" s="349">
        <v>20495.566758545985</v>
      </c>
      <c r="E173" s="349">
        <v>448</v>
      </c>
      <c r="F173" s="348">
        <v>45.749032943183</v>
      </c>
    </row>
    <row r="174" spans="1:6" ht="38.25" customHeight="1">
      <c r="A174" s="46"/>
      <c r="B174" s="47" t="s">
        <v>75</v>
      </c>
      <c r="C174" s="50" t="s">
        <v>149</v>
      </c>
      <c r="D174" s="349">
        <v>20495.566758545985</v>
      </c>
      <c r="E174" s="349">
        <v>746</v>
      </c>
      <c r="F174" s="348">
        <v>27.473950078479874</v>
      </c>
    </row>
    <row r="175" spans="1:6" ht="36.75" customHeight="1">
      <c r="A175" s="46"/>
      <c r="B175" s="49" t="s">
        <v>98</v>
      </c>
      <c r="C175" s="50" t="s">
        <v>150</v>
      </c>
      <c r="D175" s="349">
        <v>20495.566758545985</v>
      </c>
      <c r="E175" s="349">
        <v>448</v>
      </c>
      <c r="F175" s="348">
        <v>45.749032943183</v>
      </c>
    </row>
    <row r="176" spans="1:6" ht="32.25" customHeight="1">
      <c r="A176" s="46"/>
      <c r="B176" s="47" t="s">
        <v>75</v>
      </c>
      <c r="C176" s="50" t="s">
        <v>150</v>
      </c>
      <c r="D176" s="349">
        <v>20495.566758545985</v>
      </c>
      <c r="E176" s="349">
        <v>746</v>
      </c>
      <c r="F176" s="348">
        <v>27.473950078479874</v>
      </c>
    </row>
    <row r="177" spans="1:6" ht="30" customHeight="1">
      <c r="A177" s="46" t="s">
        <v>177</v>
      </c>
      <c r="B177" s="45" t="s">
        <v>354</v>
      </c>
      <c r="C177" s="45"/>
      <c r="D177" s="347"/>
      <c r="E177" s="347"/>
      <c r="F177" s="350"/>
    </row>
    <row r="180" spans="1:8" ht="27" customHeight="1">
      <c r="A180" s="371" t="s">
        <v>350</v>
      </c>
      <c r="B180" s="413" t="s">
        <v>352</v>
      </c>
      <c r="C180" s="413"/>
      <c r="D180" s="413"/>
      <c r="E180" s="413"/>
      <c r="F180" s="413"/>
      <c r="G180" s="367"/>
      <c r="H180" s="367"/>
    </row>
    <row r="181" spans="1:6" ht="15" hidden="1">
      <c r="A181" s="38"/>
      <c r="B181" s="38"/>
      <c r="C181" s="38"/>
      <c r="D181" s="38"/>
      <c r="E181" s="38"/>
      <c r="F181" s="38"/>
    </row>
    <row r="182" spans="1:6" ht="59.25" customHeight="1">
      <c r="A182" s="371" t="s">
        <v>355</v>
      </c>
      <c r="B182" s="413" t="s">
        <v>367</v>
      </c>
      <c r="C182" s="413"/>
      <c r="D182" s="413"/>
      <c r="E182" s="413"/>
      <c r="F182" s="413"/>
    </row>
    <row r="183" spans="1:6" ht="60" customHeight="1">
      <c r="A183" s="371" t="s">
        <v>360</v>
      </c>
      <c r="B183" s="413" t="s">
        <v>366</v>
      </c>
      <c r="C183" s="413"/>
      <c r="D183" s="413"/>
      <c r="E183" s="413"/>
      <c r="F183" s="413"/>
    </row>
  </sheetData>
  <sheetProtection/>
  <mergeCells count="9">
    <mergeCell ref="D1:F1"/>
    <mergeCell ref="D3:F3"/>
    <mergeCell ref="L5:T5"/>
    <mergeCell ref="A5:F5"/>
    <mergeCell ref="A6:F6"/>
    <mergeCell ref="B183:F183"/>
    <mergeCell ref="B182:F182"/>
    <mergeCell ref="B180:F180"/>
    <mergeCell ref="A8:A9"/>
  </mergeCells>
  <printOptions horizontalCentered="1"/>
  <pageMargins left="0" right="0" top="0" bottom="0" header="0" footer="0"/>
  <pageSetup fitToHeight="4" fitToWidth="1" horizontalDpi="600" verticalDpi="600" orientation="portrait" paperSize="9" scale="52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143"/>
  <sheetViews>
    <sheetView view="pageBreakPreview" zoomScale="89" zoomScaleSheetLayoutView="89" zoomScalePageLayoutView="0" workbookViewId="0" topLeftCell="A4">
      <pane xSplit="2" ySplit="12" topLeftCell="C16" activePane="bottomRight" state="frozen"/>
      <selection pane="topLeft" activeCell="A4" sqref="A4"/>
      <selection pane="topRight" activeCell="C4" sqref="C4"/>
      <selection pane="bottomLeft" activeCell="A18" sqref="A18"/>
      <selection pane="bottomRight" activeCell="A10" sqref="A10:J10"/>
    </sheetView>
  </sheetViews>
  <sheetFormatPr defaultColWidth="9.00390625" defaultRowHeight="12.75" outlineLevelRow="1"/>
  <cols>
    <col min="1" max="1" width="10.75390625" style="12" customWidth="1"/>
    <col min="2" max="2" width="63.75390625" style="12" customWidth="1"/>
    <col min="3" max="3" width="2.875" style="12" hidden="1" customWidth="1"/>
    <col min="4" max="4" width="17.375" style="12" hidden="1" customWidth="1"/>
    <col min="5" max="5" width="18.875" style="12" hidden="1" customWidth="1"/>
    <col min="6" max="6" width="18.00390625" style="12" hidden="1" customWidth="1"/>
    <col min="7" max="7" width="3.625" style="12" hidden="1" customWidth="1" collapsed="1"/>
    <col min="8" max="8" width="19.125" style="12" customWidth="1"/>
    <col min="9" max="9" width="22.00390625" style="12" hidden="1" customWidth="1"/>
    <col min="10" max="10" width="20.25390625" style="14" customWidth="1"/>
    <col min="11" max="11" width="13.25390625" style="14" customWidth="1"/>
    <col min="12" max="12" width="19.25390625" style="12" customWidth="1"/>
    <col min="13" max="13" width="13.00390625" style="12" customWidth="1"/>
    <col min="14" max="16384" width="9.125" style="12" customWidth="1"/>
  </cols>
  <sheetData>
    <row r="1" spans="1:6" s="1" customFormat="1" ht="15.75">
      <c r="A1" s="18"/>
      <c r="B1" s="3"/>
      <c r="C1" s="4"/>
      <c r="D1" s="11"/>
      <c r="E1" s="11"/>
      <c r="F1" s="11"/>
    </row>
    <row r="2" spans="1:6" s="1" customFormat="1" ht="15.75" customHeight="1">
      <c r="A2" s="18"/>
      <c r="B2" s="3"/>
      <c r="C2" s="4"/>
      <c r="D2" s="11"/>
      <c r="E2" s="11"/>
      <c r="F2" s="11"/>
    </row>
    <row r="3" spans="1:6" s="1" customFormat="1" ht="15.75" customHeight="1">
      <c r="A3" s="18"/>
      <c r="B3" s="3"/>
      <c r="C3" s="4"/>
      <c r="D3" s="11"/>
      <c r="E3" s="11"/>
      <c r="F3" s="11"/>
    </row>
    <row r="4" spans="1:6" s="1" customFormat="1" ht="15.75">
      <c r="A4" s="18"/>
      <c r="B4" s="3"/>
      <c r="C4" s="4"/>
      <c r="D4" s="11"/>
      <c r="E4" s="11"/>
      <c r="F4" s="11"/>
    </row>
    <row r="5" spans="1:10" s="1" customFormat="1" ht="15.75" customHeight="1">
      <c r="A5" s="18"/>
      <c r="B5" s="3"/>
      <c r="C5" s="4"/>
      <c r="D5" s="11"/>
      <c r="E5" s="11"/>
      <c r="F5" s="11"/>
      <c r="I5" s="385" t="s">
        <v>25</v>
      </c>
      <c r="J5" s="385"/>
    </row>
    <row r="6" spans="1:10" s="1" customFormat="1" ht="37.5" customHeight="1">
      <c r="A6" s="18"/>
      <c r="B6" s="4"/>
      <c r="C6" s="11"/>
      <c r="D6" s="11"/>
      <c r="E6" s="11"/>
      <c r="H6" s="385" t="s">
        <v>257</v>
      </c>
      <c r="I6" s="385"/>
      <c r="J6" s="385"/>
    </row>
    <row r="7" spans="1:9" s="1" customFormat="1" ht="5.25" customHeight="1">
      <c r="A7" s="18"/>
      <c r="B7" s="4"/>
      <c r="C7" s="11"/>
      <c r="D7" s="11"/>
      <c r="E7" s="11"/>
      <c r="I7" s="41"/>
    </row>
    <row r="8" spans="1:5" s="1" customFormat="1" ht="7.5" customHeight="1">
      <c r="A8" s="18"/>
      <c r="B8" s="4"/>
      <c r="C8" s="11"/>
      <c r="D8" s="11"/>
      <c r="E8" s="11"/>
    </row>
    <row r="9" spans="10:11" ht="16.5" customHeight="1">
      <c r="J9" s="12"/>
      <c r="K9" s="12"/>
    </row>
    <row r="10" spans="1:13" ht="81.75" customHeight="1">
      <c r="A10" s="416" t="s">
        <v>326</v>
      </c>
      <c r="B10" s="416"/>
      <c r="C10" s="416"/>
      <c r="D10" s="416"/>
      <c r="E10" s="416"/>
      <c r="F10" s="416"/>
      <c r="G10" s="416"/>
      <c r="H10" s="416"/>
      <c r="I10" s="416"/>
      <c r="J10" s="416"/>
      <c r="K10" s="19"/>
      <c r="L10" s="19"/>
      <c r="M10" s="19"/>
    </row>
    <row r="11" spans="1:13" s="57" customFormat="1" ht="23.2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56"/>
      <c r="K11" s="56"/>
      <c r="L11" s="56"/>
      <c r="M11" s="56"/>
    </row>
    <row r="12" spans="1:13" ht="18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67" t="s">
        <v>297</v>
      </c>
      <c r="K12" s="19"/>
      <c r="L12" s="19"/>
      <c r="M12" s="19"/>
    </row>
    <row r="13" spans="1:11" ht="18.75" customHeight="1" thickBot="1">
      <c r="A13" s="430" t="s">
        <v>62</v>
      </c>
      <c r="B13" s="430" t="s">
        <v>63</v>
      </c>
      <c r="C13" s="432" t="s">
        <v>136</v>
      </c>
      <c r="D13" s="433"/>
      <c r="E13" s="433"/>
      <c r="F13" s="434"/>
      <c r="G13" s="437" t="s">
        <v>325</v>
      </c>
      <c r="H13" s="438"/>
      <c r="I13" s="437" t="s">
        <v>230</v>
      </c>
      <c r="J13" s="438"/>
      <c r="K13" s="12"/>
    </row>
    <row r="14" spans="1:10" s="23" customFormat="1" ht="73.5" customHeight="1" thickBot="1">
      <c r="A14" s="431"/>
      <c r="B14" s="431"/>
      <c r="C14" s="254" t="s">
        <v>295</v>
      </c>
      <c r="D14" s="214" t="s">
        <v>296</v>
      </c>
      <c r="E14" s="214" t="s">
        <v>66</v>
      </c>
      <c r="F14" s="253" t="s">
        <v>67</v>
      </c>
      <c r="G14" s="439"/>
      <c r="H14" s="440"/>
      <c r="I14" s="441"/>
      <c r="J14" s="442"/>
    </row>
    <row r="15" spans="1:10" s="24" customFormat="1" ht="13.5" customHeight="1" thickBot="1">
      <c r="A15" s="72">
        <v>1</v>
      </c>
      <c r="B15" s="72">
        <v>2</v>
      </c>
      <c r="C15" s="73">
        <v>3</v>
      </c>
      <c r="D15" s="74">
        <v>4</v>
      </c>
      <c r="E15" s="74" t="s">
        <v>70</v>
      </c>
      <c r="F15" s="75" t="s">
        <v>71</v>
      </c>
      <c r="G15" s="72">
        <v>3</v>
      </c>
      <c r="H15" s="145">
        <v>3</v>
      </c>
      <c r="I15" s="291">
        <v>5</v>
      </c>
      <c r="J15" s="72">
        <v>4</v>
      </c>
    </row>
    <row r="16" spans="1:11" ht="37.5">
      <c r="A16" s="82" t="s">
        <v>29</v>
      </c>
      <c r="B16" s="158" t="s">
        <v>20</v>
      </c>
      <c r="C16" s="83" t="e">
        <f>C17+C18+C19+C20+C21+C30</f>
        <v>#REF!</v>
      </c>
      <c r="D16" s="84" t="e">
        <f>D17+D18+D19+D20+D21+D30</f>
        <v>#REF!</v>
      </c>
      <c r="E16" s="146" t="e">
        <f>D16-C16</f>
        <v>#REF!</v>
      </c>
      <c r="F16" s="164" t="e">
        <f>D16/C16</f>
        <v>#REF!</v>
      </c>
      <c r="G16" s="279" t="e">
        <f>G17+G18+G19+G20+G21+G30</f>
        <v>#REF!</v>
      </c>
      <c r="H16" s="360">
        <v>56120.6007885822</v>
      </c>
      <c r="I16" s="292">
        <v>20114.912376319488</v>
      </c>
      <c r="J16" s="279">
        <v>133388.19575065214</v>
      </c>
      <c r="K16" s="12"/>
    </row>
    <row r="17" spans="1:11" ht="18.75">
      <c r="A17" s="64" t="s">
        <v>36</v>
      </c>
      <c r="B17" s="159" t="s">
        <v>0</v>
      </c>
      <c r="C17" s="143"/>
      <c r="D17" s="132" t="e">
        <f>#REF!/1000</f>
        <v>#REF!</v>
      </c>
      <c r="E17" s="147" t="e">
        <f>D17-C17</f>
        <v>#REF!</v>
      </c>
      <c r="F17" s="165"/>
      <c r="G17" s="286"/>
      <c r="H17" s="361">
        <v>804.10434403</v>
      </c>
      <c r="I17" s="293">
        <v>141.7027246581003</v>
      </c>
      <c r="J17" s="357">
        <v>1233.9147729941</v>
      </c>
      <c r="K17" s="12"/>
    </row>
    <row r="18" spans="1:11" ht="18.75">
      <c r="A18" s="64" t="s">
        <v>37</v>
      </c>
      <c r="B18" s="159" t="s">
        <v>30</v>
      </c>
      <c r="C18" s="143"/>
      <c r="D18" s="80" t="e">
        <f>#REF!/1000</f>
        <v>#REF!</v>
      </c>
      <c r="E18" s="147" t="e">
        <f>D18-C18</f>
        <v>#REF!</v>
      </c>
      <c r="F18" s="165"/>
      <c r="G18" s="286"/>
      <c r="H18" s="361">
        <v>556.21619157</v>
      </c>
      <c r="I18" s="293">
        <v>68.34715507043663</v>
      </c>
      <c r="J18" s="357">
        <v>595.1513249799</v>
      </c>
      <c r="K18" s="12"/>
    </row>
    <row r="19" spans="1:11" ht="18.75">
      <c r="A19" s="64" t="s">
        <v>38</v>
      </c>
      <c r="B19" s="159" t="s">
        <v>1</v>
      </c>
      <c r="C19" s="130" t="e">
        <f>#REF!</f>
        <v>#REF!</v>
      </c>
      <c r="D19" s="80" t="e">
        <f>#REF!/1000</f>
        <v>#REF!</v>
      </c>
      <c r="E19" s="147" t="e">
        <f>D19-C19</f>
        <v>#REF!</v>
      </c>
      <c r="F19" s="165" t="e">
        <f aca="true" t="shared" si="0" ref="F19:F38">D19/C19</f>
        <v>#REF!</v>
      </c>
      <c r="G19" s="287" t="e">
        <f>#REF!</f>
        <v>#REF!</v>
      </c>
      <c r="H19" s="361">
        <v>14859.855104899998</v>
      </c>
      <c r="I19" s="293">
        <v>12187.185721431999</v>
      </c>
      <c r="J19" s="357">
        <v>76087.14640126</v>
      </c>
      <c r="K19" s="12"/>
    </row>
    <row r="20" spans="1:11" ht="18.75">
      <c r="A20" s="64" t="s">
        <v>39</v>
      </c>
      <c r="B20" s="159" t="s">
        <v>82</v>
      </c>
      <c r="C20" s="130" t="e">
        <f>#REF!</f>
        <v>#REF!</v>
      </c>
      <c r="D20" s="80" t="e">
        <f>#REF!/1000</f>
        <v>#REF!</v>
      </c>
      <c r="E20" s="147" t="e">
        <f>D20-C20</f>
        <v>#REF!</v>
      </c>
      <c r="F20" s="165" t="e">
        <f t="shared" si="0"/>
        <v>#REF!</v>
      </c>
      <c r="G20" s="287" t="e">
        <f>#REF!</f>
        <v>#REF!</v>
      </c>
      <c r="H20" s="361">
        <v>4517.3959518896</v>
      </c>
      <c r="I20" s="293">
        <v>3704.9044593153276</v>
      </c>
      <c r="J20" s="357">
        <v>23130.49250598304</v>
      </c>
      <c r="K20" s="12"/>
    </row>
    <row r="21" spans="1:11" ht="18.75">
      <c r="A21" s="64" t="s">
        <v>2</v>
      </c>
      <c r="B21" s="159" t="s">
        <v>31</v>
      </c>
      <c r="C21" s="66" t="e">
        <f>C22+C23+C24</f>
        <v>#REF!</v>
      </c>
      <c r="D21" s="25" t="e">
        <f>D22+D23+D24</f>
        <v>#REF!</v>
      </c>
      <c r="E21" s="147" t="e">
        <f>E22+E23+E24</f>
        <v>#REF!</v>
      </c>
      <c r="F21" s="165" t="e">
        <f t="shared" si="0"/>
        <v>#REF!</v>
      </c>
      <c r="G21" s="281" t="e">
        <f>G22+G23+G24</f>
        <v>#REF!</v>
      </c>
      <c r="H21" s="362">
        <v>24243.3978864779</v>
      </c>
      <c r="I21" s="294">
        <v>2984.652912786944</v>
      </c>
      <c r="J21" s="281">
        <v>25989.6719010417</v>
      </c>
      <c r="K21" s="12"/>
    </row>
    <row r="22" spans="1:11" ht="18.75">
      <c r="A22" s="64" t="s">
        <v>3</v>
      </c>
      <c r="B22" s="159" t="s">
        <v>40</v>
      </c>
      <c r="C22" s="143"/>
      <c r="D22" s="80" t="e">
        <f>#REF!/1000</f>
        <v>#REF!</v>
      </c>
      <c r="E22" s="147" t="e">
        <f>D22-C22</f>
        <v>#REF!</v>
      </c>
      <c r="F22" s="165"/>
      <c r="G22" s="280"/>
      <c r="H22" s="361">
        <v>309.66100724</v>
      </c>
      <c r="I22" s="293">
        <v>38.050760121455994</v>
      </c>
      <c r="J22" s="357">
        <v>331.33727774680005</v>
      </c>
      <c r="K22" s="12"/>
    </row>
    <row r="23" spans="1:11" ht="56.25">
      <c r="A23" s="64" t="s">
        <v>4</v>
      </c>
      <c r="B23" s="159" t="s">
        <v>83</v>
      </c>
      <c r="C23" s="143"/>
      <c r="D23" s="80" t="e">
        <f>#REF!/1000</f>
        <v>#REF!</v>
      </c>
      <c r="E23" s="147" t="e">
        <f>D23-C23</f>
        <v>#REF!</v>
      </c>
      <c r="F23" s="165"/>
      <c r="G23" s="280"/>
      <c r="H23" s="361">
        <v>1729.03495011</v>
      </c>
      <c r="I23" s="293">
        <v>238.97898161188067</v>
      </c>
      <c r="J23" s="357">
        <v>2080.9740712994</v>
      </c>
      <c r="K23" s="12"/>
    </row>
    <row r="24" spans="1:11" ht="34.5" customHeight="1">
      <c r="A24" s="64" t="s">
        <v>5</v>
      </c>
      <c r="B24" s="159" t="s">
        <v>41</v>
      </c>
      <c r="C24" s="66" t="e">
        <f>#REF!</f>
        <v>#REF!</v>
      </c>
      <c r="D24" s="25" t="e">
        <f>D25+D26+D27+D28+D29</f>
        <v>#REF!</v>
      </c>
      <c r="E24" s="147" t="e">
        <f>E25+E26+E27+E29+E28</f>
        <v>#REF!</v>
      </c>
      <c r="F24" s="165" t="e">
        <f t="shared" si="0"/>
        <v>#REF!</v>
      </c>
      <c r="G24" s="281" t="e">
        <f>#REF!</f>
        <v>#REF!</v>
      </c>
      <c r="H24" s="362">
        <v>22204.7019291279</v>
      </c>
      <c r="I24" s="294">
        <v>2707.623171053607</v>
      </c>
      <c r="J24" s="281">
        <v>23577.3605519955</v>
      </c>
      <c r="K24" s="12"/>
    </row>
    <row r="25" spans="1:11" ht="18.75">
      <c r="A25" s="64" t="s">
        <v>6</v>
      </c>
      <c r="B25" s="160" t="s">
        <v>46</v>
      </c>
      <c r="C25" s="143"/>
      <c r="D25" s="80" t="e">
        <f>#REF!/1000</f>
        <v>#REF!</v>
      </c>
      <c r="E25" s="147" t="e">
        <f>D25-C25</f>
        <v>#REF!</v>
      </c>
      <c r="F25" s="165"/>
      <c r="G25" s="280"/>
      <c r="H25" s="361">
        <v>124.08277739</v>
      </c>
      <c r="I25" s="293">
        <v>15.24713763529032</v>
      </c>
      <c r="J25" s="357">
        <v>132.7685718073</v>
      </c>
      <c r="K25" s="12"/>
    </row>
    <row r="26" spans="1:11" ht="18.75">
      <c r="A26" s="64" t="s">
        <v>7</v>
      </c>
      <c r="B26" s="159" t="s">
        <v>32</v>
      </c>
      <c r="C26" s="143"/>
      <c r="D26" s="80" t="e">
        <f>#REF!/1000</f>
        <v>#REF!</v>
      </c>
      <c r="E26" s="147" t="e">
        <f>D26-C26</f>
        <v>#REF!</v>
      </c>
      <c r="F26" s="165"/>
      <c r="G26" s="280"/>
      <c r="H26" s="361">
        <v>396.06380034</v>
      </c>
      <c r="I26" s="293">
        <v>48.66782806738499</v>
      </c>
      <c r="J26" s="357">
        <v>423.78826636380006</v>
      </c>
      <c r="K26" s="12"/>
    </row>
    <row r="27" spans="1:11" ht="37.5">
      <c r="A27" s="64" t="s">
        <v>8</v>
      </c>
      <c r="B27" s="159" t="s">
        <v>33</v>
      </c>
      <c r="C27" s="143"/>
      <c r="D27" s="80" t="e">
        <f>#REF!/1000</f>
        <v>#REF!</v>
      </c>
      <c r="E27" s="147" t="e">
        <f>D27-C27</f>
        <v>#REF!</v>
      </c>
      <c r="F27" s="165"/>
      <c r="G27" s="280"/>
      <c r="H27" s="361">
        <v>0.6064762599999999</v>
      </c>
      <c r="I27" s="293">
        <v>34.57933779284856</v>
      </c>
      <c r="J27" s="357">
        <v>301.1089295982</v>
      </c>
      <c r="K27" s="12"/>
    </row>
    <row r="28" spans="1:11" ht="18.75">
      <c r="A28" s="64" t="s">
        <v>9</v>
      </c>
      <c r="B28" s="159" t="s">
        <v>34</v>
      </c>
      <c r="C28" s="143"/>
      <c r="D28" s="80" t="e">
        <f>#REF!/1000</f>
        <v>#REF!</v>
      </c>
      <c r="E28" s="147" t="e">
        <f>D28-C28</f>
        <v>#REF!</v>
      </c>
      <c r="F28" s="165"/>
      <c r="G28" s="280"/>
      <c r="H28" s="361">
        <v>92.63716033000001</v>
      </c>
      <c r="I28" s="293">
        <v>11.383139251102852</v>
      </c>
      <c r="J28" s="357">
        <v>99.1217615531</v>
      </c>
      <c r="K28" s="12"/>
    </row>
    <row r="29" spans="1:11" ht="38.25" customHeight="1">
      <c r="A29" s="64" t="s">
        <v>10</v>
      </c>
      <c r="B29" s="159" t="s">
        <v>84</v>
      </c>
      <c r="C29" s="66" t="e">
        <f>#REF!</f>
        <v>#REF!</v>
      </c>
      <c r="D29" s="25" t="e">
        <f>D49</f>
        <v>#REF!</v>
      </c>
      <c r="E29" s="147" t="e">
        <f>D29-C29</f>
        <v>#REF!</v>
      </c>
      <c r="F29" s="165" t="e">
        <f t="shared" si="0"/>
        <v>#REF!</v>
      </c>
      <c r="G29" s="281">
        <f>G49</f>
        <v>0</v>
      </c>
      <c r="H29" s="362">
        <v>21591.3117148079</v>
      </c>
      <c r="I29" s="294">
        <v>2597.7457283069803</v>
      </c>
      <c r="J29" s="281">
        <v>22620.573022673103</v>
      </c>
      <c r="K29" s="12"/>
    </row>
    <row r="30" spans="1:11" ht="18.75">
      <c r="A30" s="64" t="s">
        <v>11</v>
      </c>
      <c r="B30" s="159" t="s">
        <v>35</v>
      </c>
      <c r="C30" s="66" t="e">
        <f>C31+C32+C33+C34</f>
        <v>#REF!</v>
      </c>
      <c r="D30" s="25" t="e">
        <f>D31+D32+D33+D34</f>
        <v>#REF!</v>
      </c>
      <c r="E30" s="147" t="e">
        <f>E31+E32+E33+E34</f>
        <v>#REF!</v>
      </c>
      <c r="F30" s="165" t="e">
        <f t="shared" si="0"/>
        <v>#REF!</v>
      </c>
      <c r="G30" s="281" t="e">
        <f>G31+G32+G33+G34</f>
        <v>#REF!</v>
      </c>
      <c r="H30" s="362">
        <v>11139.631309714701</v>
      </c>
      <c r="I30" s="294">
        <v>1028.11940305668</v>
      </c>
      <c r="J30" s="281">
        <v>6351.81884439338</v>
      </c>
      <c r="K30" s="12"/>
    </row>
    <row r="31" spans="1:11" ht="18.75">
      <c r="A31" s="64" t="s">
        <v>12</v>
      </c>
      <c r="B31" s="159" t="s">
        <v>42</v>
      </c>
      <c r="C31" s="143"/>
      <c r="D31" s="157" t="e">
        <f>#REF!</f>
        <v>#REF!</v>
      </c>
      <c r="E31" s="147" t="e">
        <f>D31-C31</f>
        <v>#REF!</v>
      </c>
      <c r="F31" s="165"/>
      <c r="G31" s="286"/>
      <c r="H31" s="363">
        <v>6.620354000000001</v>
      </c>
      <c r="I31" s="295">
        <v>1.7709446950000003</v>
      </c>
      <c r="J31" s="296">
        <v>7.083778780000001</v>
      </c>
      <c r="K31" s="12"/>
    </row>
    <row r="32" spans="1:11" ht="18.75">
      <c r="A32" s="64" t="s">
        <v>13</v>
      </c>
      <c r="B32" s="159" t="s">
        <v>43</v>
      </c>
      <c r="C32" s="143"/>
      <c r="D32" s="201" t="e">
        <f>#REF!+#REF!</f>
        <v>#REF!</v>
      </c>
      <c r="E32" s="147" t="e">
        <f aca="true" t="shared" si="1" ref="E32:E38">D32-C32</f>
        <v>#REF!</v>
      </c>
      <c r="F32" s="165"/>
      <c r="G32" s="286"/>
      <c r="H32" s="363">
        <v>9636</v>
      </c>
      <c r="I32" s="293">
        <v>546.12058</v>
      </c>
      <c r="J32" s="357">
        <v>4413.16152</v>
      </c>
      <c r="K32" s="12"/>
    </row>
    <row r="33" spans="1:11" ht="18.75">
      <c r="A33" s="64" t="s">
        <v>14</v>
      </c>
      <c r="B33" s="161" t="s">
        <v>299</v>
      </c>
      <c r="C33" s="130" t="e">
        <f>#REF!</f>
        <v>#REF!</v>
      </c>
      <c r="D33" s="201" t="e">
        <f>D77</f>
        <v>#REF!</v>
      </c>
      <c r="E33" s="147" t="e">
        <f>D33-C33</f>
        <v>#REF!</v>
      </c>
      <c r="F33" s="165" t="e">
        <f t="shared" si="0"/>
        <v>#REF!</v>
      </c>
      <c r="G33" s="287" t="e">
        <f>#REF!</f>
        <v>#REF!</v>
      </c>
      <c r="H33" s="363">
        <v>726.4009557146999</v>
      </c>
      <c r="I33" s="295">
        <v>250.27747836167998</v>
      </c>
      <c r="J33" s="296">
        <v>1010.9593056133799</v>
      </c>
      <c r="K33" s="12"/>
    </row>
    <row r="34" spans="1:11" ht="37.5">
      <c r="A34" s="64" t="s">
        <v>15</v>
      </c>
      <c r="B34" s="159" t="s">
        <v>44</v>
      </c>
      <c r="C34" s="131" t="e">
        <f>#REF!</f>
        <v>#REF!</v>
      </c>
      <c r="D34" s="157">
        <f>D119</f>
        <v>598.6753452197671</v>
      </c>
      <c r="E34" s="147" t="e">
        <f t="shared" si="1"/>
        <v>#REF!</v>
      </c>
      <c r="F34" s="165" t="e">
        <f t="shared" si="0"/>
        <v>#REF!</v>
      </c>
      <c r="G34" s="288" t="e">
        <f>#REF!</f>
        <v>#REF!</v>
      </c>
      <c r="H34" s="363">
        <v>770.61</v>
      </c>
      <c r="I34" s="295">
        <v>229.9504</v>
      </c>
      <c r="J34" s="296">
        <v>920.6142399999999</v>
      </c>
      <c r="K34" s="12"/>
    </row>
    <row r="35" spans="1:11" ht="93.75">
      <c r="A35" s="63" t="s">
        <v>45</v>
      </c>
      <c r="B35" s="162" t="s">
        <v>74</v>
      </c>
      <c r="C35" s="216">
        <v>22193.82</v>
      </c>
      <c r="D35" s="215" t="e">
        <f>#REF!</f>
        <v>#REF!</v>
      </c>
      <c r="E35" s="147" t="e">
        <f t="shared" si="1"/>
        <v>#REF!</v>
      </c>
      <c r="F35" s="165" t="e">
        <f t="shared" si="0"/>
        <v>#REF!</v>
      </c>
      <c r="G35" s="282" t="e">
        <f>#REF!</f>
        <v>#REF!</v>
      </c>
      <c r="H35" s="364">
        <v>221208</v>
      </c>
      <c r="I35" s="297">
        <v>140254.23069851528</v>
      </c>
      <c r="J35" s="358">
        <v>756735.3917739929</v>
      </c>
      <c r="K35" s="12"/>
    </row>
    <row r="36" spans="1:10" s="26" customFormat="1" ht="18.75">
      <c r="A36" s="63" t="s">
        <v>16</v>
      </c>
      <c r="B36" s="162" t="s">
        <v>298</v>
      </c>
      <c r="C36" s="143"/>
      <c r="D36" s="80"/>
      <c r="E36" s="147">
        <f t="shared" si="1"/>
        <v>0</v>
      </c>
      <c r="F36" s="165"/>
      <c r="G36" s="280"/>
      <c r="H36" s="365"/>
      <c r="I36" s="298"/>
      <c r="J36" s="359"/>
    </row>
    <row r="37" spans="1:10" s="14" customFormat="1" ht="41.25" customHeight="1" thickBot="1">
      <c r="A37" s="65" t="s">
        <v>17</v>
      </c>
      <c r="B37" s="163" t="s">
        <v>357</v>
      </c>
      <c r="C37" s="67" t="e">
        <f>C16+C35+C36</f>
        <v>#REF!</v>
      </c>
      <c r="D37" s="55" t="e">
        <f>D16+D35+D36</f>
        <v>#REF!</v>
      </c>
      <c r="E37" s="148" t="e">
        <f t="shared" si="1"/>
        <v>#REF!</v>
      </c>
      <c r="F37" s="166" t="e">
        <f t="shared" si="0"/>
        <v>#REF!</v>
      </c>
      <c r="G37" s="283" t="e">
        <f>G16+G35+G36</f>
        <v>#REF!</v>
      </c>
      <c r="H37" s="366">
        <v>277328.6007885822</v>
      </c>
      <c r="I37" s="299">
        <v>160369.14307483478</v>
      </c>
      <c r="J37" s="283">
        <v>890123.587524645</v>
      </c>
    </row>
    <row r="38" spans="1:10" s="58" customFormat="1" ht="54" customHeight="1" hidden="1" outlineLevel="1">
      <c r="A38" s="435" t="s">
        <v>22</v>
      </c>
      <c r="B38" s="436"/>
      <c r="C38" s="217" t="e">
        <f>C39+C40</f>
        <v>#REF!</v>
      </c>
      <c r="D38" s="217" t="e">
        <f>D39+D40</f>
        <v>#REF!</v>
      </c>
      <c r="E38" s="224" t="e">
        <f t="shared" si="1"/>
        <v>#REF!</v>
      </c>
      <c r="F38" s="260" t="e">
        <f t="shared" si="0"/>
        <v>#REF!</v>
      </c>
      <c r="G38" s="217" t="e">
        <f>G39+G40+G41</f>
        <v>#REF!</v>
      </c>
      <c r="H38" s="264" t="e">
        <f>H39+H40+H41</f>
        <v>#REF!</v>
      </c>
      <c r="I38" s="289" t="e">
        <f>I39+I40+I41</f>
        <v>#REF!</v>
      </c>
      <c r="J38" s="290">
        <v>659996.4368223884</v>
      </c>
    </row>
    <row r="39" spans="1:11" s="59" customFormat="1" ht="23.25" customHeight="1" hidden="1" outlineLevel="1">
      <c r="A39" s="423" t="s">
        <v>228</v>
      </c>
      <c r="B39" s="424"/>
      <c r="C39" s="218" t="e">
        <f>#REF!</f>
        <v>#REF!</v>
      </c>
      <c r="D39" s="218" t="e">
        <f>#REF!</f>
        <v>#REF!</v>
      </c>
      <c r="E39" s="225" t="e">
        <f>D39-C39</f>
        <v>#REF!</v>
      </c>
      <c r="F39" s="261" t="e">
        <f>D39/C39</f>
        <v>#REF!</v>
      </c>
      <c r="G39" s="218" t="e">
        <f>#REF!</f>
        <v>#REF!</v>
      </c>
      <c r="H39" s="167" t="e">
        <f>G39</f>
        <v>#REF!</v>
      </c>
      <c r="I39" s="221" t="e">
        <f>#REF!</f>
        <v>#REF!</v>
      </c>
      <c r="J39" s="255">
        <v>646992.0445479526</v>
      </c>
      <c r="K39" s="58"/>
    </row>
    <row r="40" spans="1:11" s="59" customFormat="1" ht="33.75" customHeight="1" hidden="1" outlineLevel="1">
      <c r="A40" s="425" t="s">
        <v>227</v>
      </c>
      <c r="B40" s="426"/>
      <c r="C40" s="219"/>
      <c r="D40" s="219"/>
      <c r="E40" s="226">
        <f>D40-C40</f>
        <v>0</v>
      </c>
      <c r="F40" s="262"/>
      <c r="G40" s="219"/>
      <c r="H40" s="265"/>
      <c r="I40" s="222">
        <v>0</v>
      </c>
      <c r="J40" s="256">
        <v>0</v>
      </c>
      <c r="K40" s="58"/>
    </row>
    <row r="41" spans="1:11" s="59" customFormat="1" ht="35.25" customHeight="1" hidden="1" outlineLevel="1" thickBot="1">
      <c r="A41" s="427" t="s">
        <v>182</v>
      </c>
      <c r="B41" s="428"/>
      <c r="C41" s="220"/>
      <c r="D41" s="220"/>
      <c r="E41" s="227"/>
      <c r="F41" s="263"/>
      <c r="G41" s="220" t="e">
        <f>#REF!</f>
        <v>#REF!</v>
      </c>
      <c r="H41" s="266" t="e">
        <f>G41</f>
        <v>#REF!</v>
      </c>
      <c r="I41" s="223" t="e">
        <f>#REF!</f>
        <v>#REF!</v>
      </c>
      <c r="J41" s="257">
        <v>13004.392274435795</v>
      </c>
      <c r="K41" s="58"/>
    </row>
    <row r="42" spans="1:9" s="38" customFormat="1" ht="16.5" hidden="1" thickBot="1">
      <c r="A42" s="54"/>
      <c r="B42" s="34"/>
      <c r="C42" s="34"/>
      <c r="D42" s="34"/>
      <c r="F42" s="39"/>
      <c r="G42" s="259"/>
      <c r="I42" s="258"/>
    </row>
    <row r="43" spans="1:9" s="38" customFormat="1" ht="24" hidden="1" thickBot="1">
      <c r="A43" s="194" t="s">
        <v>237</v>
      </c>
      <c r="B43" s="194"/>
      <c r="C43" s="195"/>
      <c r="D43" s="195"/>
      <c r="F43" s="39"/>
      <c r="I43" s="259"/>
    </row>
    <row r="44" spans="1:8" s="38" customFormat="1" ht="18.75" hidden="1">
      <c r="A44" s="54"/>
      <c r="B44" s="422" t="s">
        <v>73</v>
      </c>
      <c r="C44" s="422"/>
      <c r="D44" s="422"/>
      <c r="E44" s="422"/>
      <c r="F44" s="422"/>
      <c r="G44" s="422"/>
      <c r="H44" s="422"/>
    </row>
    <row r="45" spans="1:9" ht="19.5" hidden="1" thickBot="1">
      <c r="A45" s="21"/>
      <c r="B45" s="421"/>
      <c r="C45" s="421"/>
      <c r="D45" s="421"/>
      <c r="E45" s="421"/>
      <c r="F45" s="421"/>
      <c r="G45" s="421"/>
      <c r="H45" s="421"/>
      <c r="I45" s="13"/>
    </row>
    <row r="46" spans="1:11" ht="26.25" customHeight="1" hidden="1">
      <c r="A46" s="419" t="s">
        <v>62</v>
      </c>
      <c r="B46" s="419" t="s">
        <v>63</v>
      </c>
      <c r="C46" s="450" t="s">
        <v>136</v>
      </c>
      <c r="D46" s="451"/>
      <c r="E46" s="451"/>
      <c r="F46" s="418"/>
      <c r="G46" s="417" t="s">
        <v>179</v>
      </c>
      <c r="H46" s="418"/>
      <c r="I46" s="231" t="s">
        <v>229</v>
      </c>
      <c r="J46" s="12"/>
      <c r="K46" s="12"/>
    </row>
    <row r="47" spans="1:11" ht="187.5" hidden="1">
      <c r="A47" s="420"/>
      <c r="B47" s="420"/>
      <c r="C47" s="168" t="s">
        <v>64</v>
      </c>
      <c r="D47" s="22" t="s">
        <v>65</v>
      </c>
      <c r="E47" s="22" t="s">
        <v>66</v>
      </c>
      <c r="F47" s="22" t="s">
        <v>67</v>
      </c>
      <c r="G47" s="22" t="s">
        <v>64</v>
      </c>
      <c r="H47" s="22" t="s">
        <v>68</v>
      </c>
      <c r="I47" s="53" t="s">
        <v>69</v>
      </c>
      <c r="J47" s="12"/>
      <c r="K47" s="12"/>
    </row>
    <row r="48" spans="1:9" s="24" customFormat="1" ht="27" customHeight="1" hidden="1" thickBot="1">
      <c r="A48" s="69">
        <v>1</v>
      </c>
      <c r="B48" s="169">
        <v>2</v>
      </c>
      <c r="C48" s="71">
        <v>3</v>
      </c>
      <c r="D48" s="70">
        <v>4</v>
      </c>
      <c r="E48" s="70" t="s">
        <v>70</v>
      </c>
      <c r="F48" s="70" t="s">
        <v>71</v>
      </c>
      <c r="G48" s="70">
        <v>7</v>
      </c>
      <c r="H48" s="70">
        <v>8</v>
      </c>
      <c r="I48" s="70">
        <v>11</v>
      </c>
    </row>
    <row r="49" spans="1:9" s="28" customFormat="1" ht="40.5" customHeight="1" hidden="1">
      <c r="A49" s="445" t="s">
        <v>19</v>
      </c>
      <c r="B49" s="446"/>
      <c r="C49" s="77">
        <f>SUM(C50:C76)</f>
        <v>0</v>
      </c>
      <c r="D49" s="68" t="e">
        <f>SUM(D50:D76)</f>
        <v>#REF!</v>
      </c>
      <c r="E49" s="68" t="e">
        <f>D49-C49</f>
        <v>#REF!</v>
      </c>
      <c r="F49" s="76"/>
      <c r="G49" s="68">
        <f>SUM(G50:G76)</f>
        <v>0</v>
      </c>
      <c r="H49" s="68" t="e">
        <f>SUM(H50:H76)</f>
        <v>#REF!</v>
      </c>
      <c r="I49" s="68" t="e">
        <f>SUM(I50:I76)</f>
        <v>#REF!</v>
      </c>
    </row>
    <row r="50" spans="1:11" ht="37.5" customHeight="1" hidden="1">
      <c r="A50" s="155">
        <v>1</v>
      </c>
      <c r="B50" s="170" t="s">
        <v>21</v>
      </c>
      <c r="C50" s="134"/>
      <c r="D50" s="80" t="e">
        <f>#REF!/1000</f>
        <v>#REF!</v>
      </c>
      <c r="E50" s="25" t="e">
        <f>D50-C50</f>
        <v>#REF!</v>
      </c>
      <c r="F50" s="29"/>
      <c r="G50" s="80"/>
      <c r="H50" s="80" t="e">
        <f>#REF!/1000</f>
        <v>#REF!</v>
      </c>
      <c r="I50" s="80" t="e">
        <f>#REF!/1000</f>
        <v>#REF!</v>
      </c>
      <c r="J50" s="30"/>
      <c r="K50" s="12"/>
    </row>
    <row r="51" spans="1:11" ht="37.5" customHeight="1" hidden="1">
      <c r="A51" s="155">
        <v>2</v>
      </c>
      <c r="B51" s="170" t="s">
        <v>162</v>
      </c>
      <c r="C51" s="134"/>
      <c r="D51" s="80" t="e">
        <f>#REF!/1000</f>
        <v>#REF!</v>
      </c>
      <c r="E51" s="25"/>
      <c r="F51" s="29"/>
      <c r="G51" s="80"/>
      <c r="H51" s="80" t="e">
        <f>#REF!/1000</f>
        <v>#REF!</v>
      </c>
      <c r="I51" s="80" t="e">
        <f>#REF!/1000</f>
        <v>#REF!</v>
      </c>
      <c r="J51" s="30"/>
      <c r="K51" s="12"/>
    </row>
    <row r="52" spans="1:11" ht="37.5" customHeight="1" hidden="1">
      <c r="A52" s="155">
        <v>3</v>
      </c>
      <c r="B52" s="170" t="s">
        <v>163</v>
      </c>
      <c r="C52" s="134"/>
      <c r="D52" s="80" t="e">
        <f>#REF!/1000</f>
        <v>#REF!</v>
      </c>
      <c r="E52" s="25"/>
      <c r="F52" s="29"/>
      <c r="G52" s="80"/>
      <c r="H52" s="80" t="e">
        <f>#REF!/1000</f>
        <v>#REF!</v>
      </c>
      <c r="I52" s="80" t="e">
        <f>#REF!/1000</f>
        <v>#REF!</v>
      </c>
      <c r="J52" s="30"/>
      <c r="K52" s="12"/>
    </row>
    <row r="53" spans="1:11" ht="37.5" customHeight="1" hidden="1">
      <c r="A53" s="155">
        <v>4</v>
      </c>
      <c r="B53" s="171" t="s">
        <v>157</v>
      </c>
      <c r="C53" s="134"/>
      <c r="D53" s="80" t="e">
        <f>#REF!/1000</f>
        <v>#REF!</v>
      </c>
      <c r="E53" s="25"/>
      <c r="F53" s="29"/>
      <c r="G53" s="80"/>
      <c r="H53" s="80" t="e">
        <f>#REF!/1000</f>
        <v>#REF!</v>
      </c>
      <c r="I53" s="80" t="e">
        <f>#REF!/1000</f>
        <v>#REF!</v>
      </c>
      <c r="J53" s="30"/>
      <c r="K53" s="12"/>
    </row>
    <row r="54" spans="1:11" ht="37.5" customHeight="1" hidden="1">
      <c r="A54" s="155">
        <v>5</v>
      </c>
      <c r="B54" s="171" t="s">
        <v>164</v>
      </c>
      <c r="C54" s="134"/>
      <c r="D54" s="80" t="e">
        <f>#REF!/1000</f>
        <v>#REF!</v>
      </c>
      <c r="E54" s="25"/>
      <c r="F54" s="29"/>
      <c r="G54" s="80"/>
      <c r="H54" s="80" t="e">
        <f>#REF!/1000</f>
        <v>#REF!</v>
      </c>
      <c r="I54" s="80" t="e">
        <f>#REF!/1000</f>
        <v>#REF!</v>
      </c>
      <c r="J54" s="30"/>
      <c r="K54" s="12"/>
    </row>
    <row r="55" spans="1:11" ht="37.5" customHeight="1" hidden="1">
      <c r="A55" s="155">
        <v>6</v>
      </c>
      <c r="B55" s="171" t="s">
        <v>165</v>
      </c>
      <c r="C55" s="134"/>
      <c r="D55" s="80" t="e">
        <f>#REF!/1000</f>
        <v>#REF!</v>
      </c>
      <c r="E55" s="25"/>
      <c r="F55" s="29"/>
      <c r="G55" s="80"/>
      <c r="H55" s="80" t="e">
        <f>#REF!/1000</f>
        <v>#REF!</v>
      </c>
      <c r="I55" s="80" t="e">
        <f>#REF!/1000</f>
        <v>#REF!</v>
      </c>
      <c r="J55" s="30"/>
      <c r="K55" s="12"/>
    </row>
    <row r="56" spans="1:11" ht="37.5" customHeight="1" hidden="1">
      <c r="A56" s="155">
        <v>7</v>
      </c>
      <c r="B56" s="171" t="s">
        <v>166</v>
      </c>
      <c r="C56" s="134"/>
      <c r="D56" s="80" t="e">
        <f>#REF!/1000</f>
        <v>#REF!</v>
      </c>
      <c r="E56" s="25"/>
      <c r="F56" s="29"/>
      <c r="G56" s="80"/>
      <c r="H56" s="80" t="e">
        <f>#REF!/1000</f>
        <v>#REF!</v>
      </c>
      <c r="I56" s="80" t="e">
        <f>#REF!/1000</f>
        <v>#REF!</v>
      </c>
      <c r="J56" s="30"/>
      <c r="K56" s="12"/>
    </row>
    <row r="57" spans="1:11" ht="37.5" customHeight="1" hidden="1">
      <c r="A57" s="155">
        <v>8</v>
      </c>
      <c r="B57" s="170" t="s">
        <v>167</v>
      </c>
      <c r="C57" s="134"/>
      <c r="D57" s="80" t="e">
        <f>(#REF!+#REF!)/1000</f>
        <v>#REF!</v>
      </c>
      <c r="E57" s="25"/>
      <c r="F57" s="29"/>
      <c r="G57" s="80"/>
      <c r="H57" s="80" t="e">
        <f>(#REF!+#REF!)/1000</f>
        <v>#REF!</v>
      </c>
      <c r="I57" s="80" t="e">
        <f>(#REF!+#REF!)/1000</f>
        <v>#REF!</v>
      </c>
      <c r="J57" s="30"/>
      <c r="K57" s="12"/>
    </row>
    <row r="58" spans="1:11" ht="37.5" customHeight="1" hidden="1">
      <c r="A58" s="155">
        <v>9</v>
      </c>
      <c r="B58" s="170" t="s">
        <v>168</v>
      </c>
      <c r="C58" s="134"/>
      <c r="D58" s="80" t="e">
        <f>#REF!/1000</f>
        <v>#REF!</v>
      </c>
      <c r="E58" s="25"/>
      <c r="F58" s="29"/>
      <c r="G58" s="80"/>
      <c r="H58" s="80" t="e">
        <f>#REF!/1000</f>
        <v>#REF!</v>
      </c>
      <c r="I58" s="80" t="e">
        <f>#REF!/1000</f>
        <v>#REF!</v>
      </c>
      <c r="J58" s="30"/>
      <c r="K58" s="12"/>
    </row>
    <row r="59" spans="1:11" ht="37.5" customHeight="1" hidden="1">
      <c r="A59" s="155">
        <v>10</v>
      </c>
      <c r="B59" s="171" t="s">
        <v>169</v>
      </c>
      <c r="C59" s="134"/>
      <c r="D59" s="80" t="e">
        <f>#REF!/1000</f>
        <v>#REF!</v>
      </c>
      <c r="E59" s="25"/>
      <c r="F59" s="29"/>
      <c r="G59" s="144"/>
      <c r="H59" s="80" t="e">
        <f>#REF!/1000</f>
        <v>#REF!</v>
      </c>
      <c r="I59" s="80" t="e">
        <f>#REF!/1000</f>
        <v>#REF!</v>
      </c>
      <c r="J59" s="30"/>
      <c r="K59" s="12"/>
    </row>
    <row r="60" spans="1:11" ht="37.5" customHeight="1" hidden="1">
      <c r="A60" s="155">
        <v>11</v>
      </c>
      <c r="B60" s="171" t="s">
        <v>158</v>
      </c>
      <c r="C60" s="134"/>
      <c r="D60" s="80" t="e">
        <f>#REF!/1000</f>
        <v>#REF!</v>
      </c>
      <c r="E60" s="25"/>
      <c r="F60" s="29"/>
      <c r="G60" s="80"/>
      <c r="H60" s="80" t="e">
        <f>#REF!/1000</f>
        <v>#REF!</v>
      </c>
      <c r="I60" s="80" t="e">
        <f>#REF!/1000</f>
        <v>#REF!</v>
      </c>
      <c r="J60" s="30"/>
      <c r="K60" s="12"/>
    </row>
    <row r="61" spans="1:11" ht="37.5" customHeight="1" hidden="1">
      <c r="A61" s="155">
        <v>12</v>
      </c>
      <c r="B61" s="171" t="s">
        <v>170</v>
      </c>
      <c r="C61" s="134"/>
      <c r="D61" s="80" t="e">
        <f>#REF!/1000</f>
        <v>#REF!</v>
      </c>
      <c r="E61" s="25"/>
      <c r="F61" s="29"/>
      <c r="G61" s="80"/>
      <c r="H61" s="80" t="e">
        <f>#REF!/1000</f>
        <v>#REF!</v>
      </c>
      <c r="I61" s="80" t="e">
        <f>#REF!/1000</f>
        <v>#REF!</v>
      </c>
      <c r="J61" s="30"/>
      <c r="K61" s="12"/>
    </row>
    <row r="62" spans="1:11" ht="37.5" customHeight="1" hidden="1">
      <c r="A62" s="155">
        <v>13</v>
      </c>
      <c r="B62" s="171" t="s">
        <v>171</v>
      </c>
      <c r="C62" s="134"/>
      <c r="D62" s="80" t="e">
        <f>#REF!/1000</f>
        <v>#REF!</v>
      </c>
      <c r="E62" s="25"/>
      <c r="F62" s="29"/>
      <c r="G62" s="80"/>
      <c r="H62" s="80" t="e">
        <f>#REF!/1000</f>
        <v>#REF!</v>
      </c>
      <c r="I62" s="80" t="e">
        <f>#REF!/1000</f>
        <v>#REF!</v>
      </c>
      <c r="J62" s="30"/>
      <c r="K62" s="12"/>
    </row>
    <row r="63" spans="1:11" ht="37.5" customHeight="1" hidden="1">
      <c r="A63" s="155">
        <v>14</v>
      </c>
      <c r="B63" s="172" t="s">
        <v>159</v>
      </c>
      <c r="C63" s="134"/>
      <c r="D63" s="80" t="e">
        <f>#REF!/1000</f>
        <v>#REF!</v>
      </c>
      <c r="E63" s="25"/>
      <c r="F63" s="29"/>
      <c r="G63" s="80"/>
      <c r="H63" s="80" t="e">
        <f>#REF!/1000</f>
        <v>#REF!</v>
      </c>
      <c r="I63" s="80" t="e">
        <f>#REF!/1000</f>
        <v>#REF!</v>
      </c>
      <c r="J63" s="30"/>
      <c r="K63" s="12"/>
    </row>
    <row r="64" spans="1:11" ht="37.5" customHeight="1" hidden="1">
      <c r="A64" s="155">
        <v>15</v>
      </c>
      <c r="B64" s="171" t="s">
        <v>160</v>
      </c>
      <c r="C64" s="134"/>
      <c r="D64" s="80" t="e">
        <f>#REF!/1000</f>
        <v>#REF!</v>
      </c>
      <c r="E64" s="25"/>
      <c r="F64" s="29"/>
      <c r="G64" s="80"/>
      <c r="H64" s="80" t="e">
        <f>#REF!/1000</f>
        <v>#REF!</v>
      </c>
      <c r="I64" s="80" t="e">
        <f>#REF!/1000</f>
        <v>#REF!</v>
      </c>
      <c r="J64" s="30"/>
      <c r="K64" s="12"/>
    </row>
    <row r="65" spans="1:11" ht="37.5" customHeight="1" hidden="1">
      <c r="A65" s="155">
        <v>16</v>
      </c>
      <c r="B65" s="171" t="s">
        <v>172</v>
      </c>
      <c r="C65" s="134"/>
      <c r="D65" s="80" t="e">
        <f>#REF!/1000</f>
        <v>#REF!</v>
      </c>
      <c r="E65" s="25"/>
      <c r="F65" s="29"/>
      <c r="G65" s="80"/>
      <c r="H65" s="80" t="e">
        <f>#REF!/1000</f>
        <v>#REF!</v>
      </c>
      <c r="I65" s="80" t="e">
        <f>#REF!/1000</f>
        <v>#REF!</v>
      </c>
      <c r="J65" s="30"/>
      <c r="K65" s="12"/>
    </row>
    <row r="66" spans="1:11" ht="37.5" customHeight="1" hidden="1">
      <c r="A66" s="155">
        <v>17</v>
      </c>
      <c r="B66" s="171" t="s">
        <v>173</v>
      </c>
      <c r="C66" s="134"/>
      <c r="D66" s="80" t="e">
        <f>#REF!/1000</f>
        <v>#REF!</v>
      </c>
      <c r="E66" s="25"/>
      <c r="F66" s="29"/>
      <c r="G66" s="80"/>
      <c r="H66" s="80" t="e">
        <f>#REF!/1000</f>
        <v>#REF!</v>
      </c>
      <c r="I66" s="80" t="e">
        <f>#REF!/1000</f>
        <v>#REF!</v>
      </c>
      <c r="J66" s="30"/>
      <c r="K66" s="12"/>
    </row>
    <row r="67" spans="1:11" ht="37.5" customHeight="1" hidden="1">
      <c r="A67" s="155">
        <v>18</v>
      </c>
      <c r="B67" s="171" t="s">
        <v>174</v>
      </c>
      <c r="C67" s="134"/>
      <c r="D67" s="80" t="e">
        <f>#REF!/1000</f>
        <v>#REF!</v>
      </c>
      <c r="E67" s="25"/>
      <c r="F67" s="29"/>
      <c r="G67" s="80"/>
      <c r="H67" s="80" t="e">
        <f>#REF!/1000</f>
        <v>#REF!</v>
      </c>
      <c r="I67" s="80" t="e">
        <f>#REF!/1000</f>
        <v>#REF!</v>
      </c>
      <c r="J67" s="30"/>
      <c r="K67" s="12"/>
    </row>
    <row r="68" spans="1:11" ht="37.5" customHeight="1" hidden="1">
      <c r="A68" s="155">
        <v>19</v>
      </c>
      <c r="B68" s="170" t="s">
        <v>175</v>
      </c>
      <c r="C68" s="134"/>
      <c r="D68" s="80" t="e">
        <f>#REF!/1000</f>
        <v>#REF!</v>
      </c>
      <c r="E68" s="25"/>
      <c r="F68" s="29"/>
      <c r="G68" s="80"/>
      <c r="H68" s="80" t="e">
        <f>#REF!/1000</f>
        <v>#REF!</v>
      </c>
      <c r="I68" s="80" t="e">
        <f>#REF!/1000</f>
        <v>#REF!</v>
      </c>
      <c r="J68" s="30"/>
      <c r="K68" s="12"/>
    </row>
    <row r="69" spans="1:11" ht="37.5" customHeight="1" hidden="1">
      <c r="A69" s="155">
        <v>20</v>
      </c>
      <c r="B69" s="170" t="e">
        <f>#REF!</f>
        <v>#REF!</v>
      </c>
      <c r="C69" s="134"/>
      <c r="D69" s="80" t="e">
        <f>#REF!/1000</f>
        <v>#REF!</v>
      </c>
      <c r="E69" s="25"/>
      <c r="F69" s="29"/>
      <c r="G69" s="80"/>
      <c r="H69" s="80" t="e">
        <f>#REF!/1000</f>
        <v>#REF!</v>
      </c>
      <c r="I69" s="80" t="e">
        <f>#REF!/1000</f>
        <v>#REF!</v>
      </c>
      <c r="J69" s="30"/>
      <c r="K69" s="12"/>
    </row>
    <row r="70" spans="1:11" ht="37.5" customHeight="1" hidden="1">
      <c r="A70" s="155">
        <v>21</v>
      </c>
      <c r="B70" s="171" t="s">
        <v>156</v>
      </c>
      <c r="C70" s="134"/>
      <c r="D70" s="80" t="e">
        <f>#REF!/1000</f>
        <v>#REF!</v>
      </c>
      <c r="E70" s="25"/>
      <c r="F70" s="29"/>
      <c r="G70" s="80"/>
      <c r="H70" s="80" t="e">
        <f>#REF!/1000</f>
        <v>#REF!</v>
      </c>
      <c r="I70" s="80" t="e">
        <f>#REF!/1000</f>
        <v>#REF!</v>
      </c>
      <c r="J70" s="30"/>
      <c r="K70" s="12"/>
    </row>
    <row r="71" spans="1:11" ht="37.5" customHeight="1" hidden="1" thickBot="1">
      <c r="A71" s="155">
        <v>22</v>
      </c>
      <c r="B71" s="171" t="s">
        <v>155</v>
      </c>
      <c r="C71" s="134"/>
      <c r="D71" s="80" t="e">
        <f>#REF!/1000</f>
        <v>#REF!</v>
      </c>
      <c r="E71" s="25"/>
      <c r="F71" s="29"/>
      <c r="G71" s="80"/>
      <c r="H71" s="80" t="e">
        <f>#REF!/1000</f>
        <v>#REF!</v>
      </c>
      <c r="I71" s="80" t="e">
        <f>#REF!/1000</f>
        <v>#REF!</v>
      </c>
      <c r="J71" s="30"/>
      <c r="K71" s="12"/>
    </row>
    <row r="72" spans="1:11" ht="37.5" customHeight="1" hidden="1">
      <c r="A72" s="155">
        <v>23</v>
      </c>
      <c r="B72" s="170"/>
      <c r="C72" s="134"/>
      <c r="D72" s="80"/>
      <c r="E72" s="25"/>
      <c r="F72" s="29"/>
      <c r="G72" s="80"/>
      <c r="H72" s="80"/>
      <c r="I72" s="80"/>
      <c r="J72" s="30"/>
      <c r="K72" s="12"/>
    </row>
    <row r="73" spans="1:11" ht="37.5" customHeight="1" hidden="1">
      <c r="A73" s="155">
        <v>24</v>
      </c>
      <c r="B73" s="170"/>
      <c r="C73" s="134"/>
      <c r="D73" s="80"/>
      <c r="E73" s="25"/>
      <c r="F73" s="29"/>
      <c r="G73" s="80"/>
      <c r="H73" s="80"/>
      <c r="I73" s="80"/>
      <c r="J73" s="30"/>
      <c r="K73" s="12"/>
    </row>
    <row r="74" spans="1:11" ht="37.5" customHeight="1" hidden="1">
      <c r="A74" s="155">
        <v>25</v>
      </c>
      <c r="B74" s="170"/>
      <c r="C74" s="134"/>
      <c r="D74" s="80"/>
      <c r="E74" s="25"/>
      <c r="F74" s="29"/>
      <c r="G74" s="80"/>
      <c r="H74" s="80"/>
      <c r="I74" s="80"/>
      <c r="J74" s="30"/>
      <c r="K74" s="12"/>
    </row>
    <row r="75" spans="1:11" ht="26.25" customHeight="1" hidden="1">
      <c r="A75" s="155">
        <v>26</v>
      </c>
      <c r="B75" s="171"/>
      <c r="C75" s="134"/>
      <c r="D75" s="80"/>
      <c r="E75" s="25"/>
      <c r="F75" s="29"/>
      <c r="G75" s="80"/>
      <c r="H75" s="80"/>
      <c r="I75" s="80"/>
      <c r="J75" s="30"/>
      <c r="K75" s="12"/>
    </row>
    <row r="76" spans="1:11" ht="26.25" customHeight="1" hidden="1" thickBot="1">
      <c r="A76" s="155"/>
      <c r="B76" s="171"/>
      <c r="C76" s="200"/>
      <c r="D76" s="80"/>
      <c r="E76" s="25">
        <f>D76-C76</f>
        <v>0</v>
      </c>
      <c r="F76" s="29"/>
      <c r="G76" s="80"/>
      <c r="H76" s="80"/>
      <c r="I76" s="80"/>
      <c r="J76" s="12"/>
      <c r="K76" s="12"/>
    </row>
    <row r="77" spans="1:9" s="28" customFormat="1" ht="40.5" customHeight="1" hidden="1" thickBot="1">
      <c r="A77" s="447" t="s">
        <v>85</v>
      </c>
      <c r="B77" s="448"/>
      <c r="C77" s="202">
        <f>SUM(C129:C130)</f>
        <v>0</v>
      </c>
      <c r="D77" s="203" t="e">
        <f>SUM(D78:D83,D89,D95:D118)</f>
        <v>#REF!</v>
      </c>
      <c r="E77" s="203" t="e">
        <f>D77-C77</f>
        <v>#REF!</v>
      </c>
      <c r="F77" s="204"/>
      <c r="G77" s="202">
        <f>SUM(G129:G130)</f>
        <v>0</v>
      </c>
      <c r="H77" s="203">
        <f>SUM(H78:H83,H89,H95:H117)</f>
        <v>726.4009557146999</v>
      </c>
      <c r="I77" s="202" t="e">
        <f>SUM(I78:I83,I89,I95:I117)</f>
        <v>#REF!</v>
      </c>
    </row>
    <row r="78" spans="1:9" s="28" customFormat="1" ht="40.5" customHeight="1" hidden="1">
      <c r="A78" s="149">
        <v>1</v>
      </c>
      <c r="B78" s="173" t="s">
        <v>183</v>
      </c>
      <c r="C78" s="181"/>
      <c r="D78" s="140">
        <v>3.644</v>
      </c>
      <c r="E78" s="185">
        <f aca="true" t="shared" si="2" ref="E78:E117">D78-C78</f>
        <v>3.644</v>
      </c>
      <c r="F78" s="180"/>
      <c r="G78" s="187"/>
      <c r="H78" s="185">
        <v>0</v>
      </c>
      <c r="I78" s="187">
        <v>0</v>
      </c>
    </row>
    <row r="79" spans="1:9" s="28" customFormat="1" ht="40.5" customHeight="1" hidden="1">
      <c r="A79" s="150">
        <v>2</v>
      </c>
      <c r="B79" s="174" t="s">
        <v>184</v>
      </c>
      <c r="C79" s="182"/>
      <c r="D79" s="140">
        <v>20.953</v>
      </c>
      <c r="E79" s="183">
        <f t="shared" si="2"/>
        <v>20.953</v>
      </c>
      <c r="F79" s="141"/>
      <c r="G79" s="188"/>
      <c r="H79" s="183">
        <v>0</v>
      </c>
      <c r="I79" s="188">
        <v>0</v>
      </c>
    </row>
    <row r="80" spans="1:9" s="28" customFormat="1" ht="40.5" customHeight="1" hidden="1">
      <c r="A80" s="151">
        <v>3</v>
      </c>
      <c r="B80" s="175" t="s">
        <v>185</v>
      </c>
      <c r="C80" s="182"/>
      <c r="D80" s="140">
        <v>371.909</v>
      </c>
      <c r="E80" s="183">
        <f t="shared" si="2"/>
        <v>371.909</v>
      </c>
      <c r="F80" s="141"/>
      <c r="G80" s="188"/>
      <c r="H80" s="183">
        <v>0</v>
      </c>
      <c r="I80" s="188">
        <v>0</v>
      </c>
    </row>
    <row r="81" spans="1:9" s="28" customFormat="1" ht="40.5" customHeight="1" hidden="1">
      <c r="A81" s="152">
        <v>4</v>
      </c>
      <c r="B81" s="175" t="s">
        <v>186</v>
      </c>
      <c r="C81" s="182"/>
      <c r="D81" s="140">
        <v>78.32</v>
      </c>
      <c r="E81" s="183">
        <f t="shared" si="2"/>
        <v>78.32</v>
      </c>
      <c r="F81" s="141"/>
      <c r="G81" s="188"/>
      <c r="H81" s="183">
        <v>0</v>
      </c>
      <c r="I81" s="188">
        <v>0</v>
      </c>
    </row>
    <row r="82" spans="1:9" s="28" customFormat="1" ht="40.5" customHeight="1" hidden="1">
      <c r="A82" s="151">
        <v>5</v>
      </c>
      <c r="B82" s="175" t="s">
        <v>187</v>
      </c>
      <c r="C82" s="182"/>
      <c r="D82" s="140">
        <v>95.835</v>
      </c>
      <c r="E82" s="183">
        <f t="shared" si="2"/>
        <v>95.835</v>
      </c>
      <c r="F82" s="141"/>
      <c r="G82" s="188"/>
      <c r="H82" s="183">
        <v>0</v>
      </c>
      <c r="I82" s="188">
        <v>0</v>
      </c>
    </row>
    <row r="83" spans="1:9" s="28" customFormat="1" ht="40.5" customHeight="1" hidden="1">
      <c r="A83" s="152">
        <v>6</v>
      </c>
      <c r="B83" s="176" t="s">
        <v>188</v>
      </c>
      <c r="C83" s="182"/>
      <c r="D83" s="140">
        <f>SUM(D84:D88)</f>
        <v>135.16199999999998</v>
      </c>
      <c r="E83" s="183">
        <f t="shared" si="2"/>
        <v>135.16199999999998</v>
      </c>
      <c r="F83" s="141"/>
      <c r="G83" s="188"/>
      <c r="H83" s="183">
        <f>SUM(H84:H88)</f>
        <v>149.94986931469998</v>
      </c>
      <c r="I83" s="188" t="e">
        <f>SUM(I84:I88)</f>
        <v>#REF!</v>
      </c>
    </row>
    <row r="84" spans="1:9" s="28" customFormat="1" ht="40.5" customHeight="1" hidden="1">
      <c r="A84" s="153" t="s">
        <v>238</v>
      </c>
      <c r="B84" s="176" t="s">
        <v>239</v>
      </c>
      <c r="C84" s="182"/>
      <c r="D84" s="140">
        <v>0.647</v>
      </c>
      <c r="E84" s="183">
        <f t="shared" si="2"/>
        <v>0.647</v>
      </c>
      <c r="F84" s="141"/>
      <c r="G84" s="188"/>
      <c r="H84" s="183"/>
      <c r="I84" s="188"/>
    </row>
    <row r="85" spans="1:9" s="28" customFormat="1" ht="40.5" customHeight="1" hidden="1">
      <c r="A85" s="153" t="s">
        <v>240</v>
      </c>
      <c r="B85" s="176" t="s">
        <v>189</v>
      </c>
      <c r="C85" s="182"/>
      <c r="D85" s="140">
        <v>1.17</v>
      </c>
      <c r="E85" s="183">
        <f t="shared" si="2"/>
        <v>1.17</v>
      </c>
      <c r="F85" s="141"/>
      <c r="G85" s="188"/>
      <c r="H85" s="183">
        <f>E85*1.157</f>
        <v>1.35369</v>
      </c>
      <c r="I85" s="188">
        <f>H85*1.07/J15</f>
        <v>0.36211207500000003</v>
      </c>
    </row>
    <row r="86" spans="1:9" s="28" customFormat="1" ht="40.5" customHeight="1" hidden="1">
      <c r="A86" s="153" t="s">
        <v>241</v>
      </c>
      <c r="B86" s="175" t="s">
        <v>190</v>
      </c>
      <c r="C86" s="182"/>
      <c r="D86" s="140">
        <v>68.688</v>
      </c>
      <c r="E86" s="183">
        <f t="shared" si="2"/>
        <v>68.688</v>
      </c>
      <c r="F86" s="141"/>
      <c r="G86" s="188"/>
      <c r="H86" s="183">
        <f>14859.8551049*0.3%</f>
        <v>44.5795653147</v>
      </c>
      <c r="I86" s="188" t="e">
        <f>#REF!*0.3%/J15</f>
        <v>#REF!</v>
      </c>
    </row>
    <row r="87" spans="1:9" s="28" customFormat="1" ht="32.25" customHeight="1" hidden="1">
      <c r="A87" s="153" t="s">
        <v>242</v>
      </c>
      <c r="B87" s="175" t="s">
        <v>191</v>
      </c>
      <c r="C87" s="182"/>
      <c r="D87" s="140">
        <v>24.83</v>
      </c>
      <c r="E87" s="183">
        <f t="shared" si="2"/>
        <v>24.83</v>
      </c>
      <c r="F87" s="141"/>
      <c r="G87" s="188"/>
      <c r="H87" s="183">
        <f>E87*1.157</f>
        <v>28.72831</v>
      </c>
      <c r="I87" s="188">
        <f>H87*1.07/J15</f>
        <v>7.684822925000001</v>
      </c>
    </row>
    <row r="88" spans="1:9" s="28" customFormat="1" ht="33.75" customHeight="1" hidden="1">
      <c r="A88" s="153" t="s">
        <v>243</v>
      </c>
      <c r="B88" s="177" t="s">
        <v>192</v>
      </c>
      <c r="C88" s="182"/>
      <c r="D88" s="140">
        <v>39.827</v>
      </c>
      <c r="E88" s="183">
        <f t="shared" si="2"/>
        <v>39.827</v>
      </c>
      <c r="F88" s="141"/>
      <c r="G88" s="189"/>
      <c r="H88" s="183">
        <v>75.288304</v>
      </c>
      <c r="I88" s="188">
        <f>80.55848528/J15</f>
        <v>20.13962132</v>
      </c>
    </row>
    <row r="89" spans="1:9" s="28" customFormat="1" ht="40.5" customHeight="1" hidden="1">
      <c r="A89" s="152">
        <v>7</v>
      </c>
      <c r="B89" s="177" t="s">
        <v>193</v>
      </c>
      <c r="C89" s="182"/>
      <c r="D89" s="140">
        <f>D90+D91+D92+D94+D93</f>
        <v>177.723</v>
      </c>
      <c r="E89" s="183">
        <f t="shared" si="2"/>
        <v>177.723</v>
      </c>
      <c r="F89" s="141"/>
      <c r="G89" s="188"/>
      <c r="H89" s="184">
        <f>H90+H91+H92+H94</f>
        <v>105.90559999999999</v>
      </c>
      <c r="I89" s="189">
        <f>I90+I91+I92+I94</f>
        <v>33.4633106</v>
      </c>
    </row>
    <row r="90" spans="1:9" s="28" customFormat="1" ht="26.25" customHeight="1" hidden="1">
      <c r="A90" s="154" t="s">
        <v>194</v>
      </c>
      <c r="B90" s="175" t="s">
        <v>195</v>
      </c>
      <c r="C90" s="182"/>
      <c r="D90" s="205">
        <v>8.65</v>
      </c>
      <c r="E90" s="183">
        <f t="shared" si="2"/>
        <v>8.65</v>
      </c>
      <c r="F90" s="141"/>
      <c r="G90" s="188"/>
      <c r="H90" s="183">
        <v>0</v>
      </c>
      <c r="I90" s="188">
        <v>0</v>
      </c>
    </row>
    <row r="91" spans="1:9" s="28" customFormat="1" ht="30.75" customHeight="1" hidden="1">
      <c r="A91" s="154" t="s">
        <v>196</v>
      </c>
      <c r="B91" s="175" t="s">
        <v>197</v>
      </c>
      <c r="C91" s="182"/>
      <c r="D91" s="205">
        <v>0.007</v>
      </c>
      <c r="E91" s="183">
        <f t="shared" si="2"/>
        <v>0.007</v>
      </c>
      <c r="F91" s="141"/>
      <c r="G91" s="188"/>
      <c r="H91" s="183">
        <v>0</v>
      </c>
      <c r="I91" s="188">
        <v>0</v>
      </c>
    </row>
    <row r="92" spans="1:9" s="28" customFormat="1" ht="27.75" customHeight="1" hidden="1">
      <c r="A92" s="154" t="s">
        <v>198</v>
      </c>
      <c r="B92" s="175" t="s">
        <v>199</v>
      </c>
      <c r="C92" s="182"/>
      <c r="D92" s="205">
        <v>165.871</v>
      </c>
      <c r="E92" s="183">
        <f t="shared" si="2"/>
        <v>165.871</v>
      </c>
      <c r="F92" s="141"/>
      <c r="G92" s="188"/>
      <c r="H92" s="183">
        <v>16.588</v>
      </c>
      <c r="I92" s="188">
        <f>22.742148/J15</f>
        <v>5.685537</v>
      </c>
    </row>
    <row r="93" spans="1:9" s="28" customFormat="1" ht="27.75" customHeight="1" hidden="1">
      <c r="A93" s="154" t="s">
        <v>200</v>
      </c>
      <c r="B93" s="175" t="s">
        <v>244</v>
      </c>
      <c r="C93" s="182"/>
      <c r="D93" s="205">
        <v>0.808</v>
      </c>
      <c r="E93" s="183"/>
      <c r="F93" s="141"/>
      <c r="G93" s="188"/>
      <c r="H93" s="183">
        <v>0</v>
      </c>
      <c r="I93" s="188">
        <v>0</v>
      </c>
    </row>
    <row r="94" spans="1:9" s="28" customFormat="1" ht="30.75" customHeight="1" hidden="1">
      <c r="A94" s="154" t="s">
        <v>245</v>
      </c>
      <c r="B94" s="175" t="s">
        <v>246</v>
      </c>
      <c r="C94" s="182"/>
      <c r="D94" s="205">
        <v>2.387</v>
      </c>
      <c r="E94" s="183">
        <f t="shared" si="2"/>
        <v>2.387</v>
      </c>
      <c r="F94" s="141"/>
      <c r="G94" s="188"/>
      <c r="H94" s="183">
        <v>89.3176</v>
      </c>
      <c r="I94" s="188">
        <f>111.1110944/J15</f>
        <v>27.7777736</v>
      </c>
    </row>
    <row r="95" spans="1:9" s="28" customFormat="1" ht="31.5" customHeight="1" hidden="1">
      <c r="A95" s="152">
        <v>8</v>
      </c>
      <c r="B95" s="175" t="s">
        <v>201</v>
      </c>
      <c r="C95" s="182"/>
      <c r="D95" s="205">
        <v>138.444</v>
      </c>
      <c r="E95" s="183">
        <f t="shared" si="2"/>
        <v>138.444</v>
      </c>
      <c r="F95" s="141"/>
      <c r="G95" s="188"/>
      <c r="H95" s="183">
        <f>E95*1.157</f>
        <v>160.17970799999998</v>
      </c>
      <c r="I95" s="188">
        <f>H95*1.07/J15</f>
        <v>42.84807188999999</v>
      </c>
    </row>
    <row r="96" spans="1:9" s="28" customFormat="1" ht="33.75" customHeight="1" hidden="1">
      <c r="A96" s="151">
        <v>9</v>
      </c>
      <c r="B96" s="175" t="s">
        <v>202</v>
      </c>
      <c r="C96" s="182"/>
      <c r="D96" s="205">
        <v>23.191</v>
      </c>
      <c r="E96" s="183">
        <f t="shared" si="2"/>
        <v>23.191</v>
      </c>
      <c r="F96" s="141"/>
      <c r="G96" s="188"/>
      <c r="H96" s="183">
        <v>0</v>
      </c>
      <c r="I96" s="188">
        <v>0</v>
      </c>
    </row>
    <row r="97" spans="1:9" s="28" customFormat="1" ht="28.5" customHeight="1" hidden="1">
      <c r="A97" s="151">
        <v>11</v>
      </c>
      <c r="B97" s="175" t="s">
        <v>203</v>
      </c>
      <c r="C97" s="182"/>
      <c r="D97" s="205">
        <v>16.707</v>
      </c>
      <c r="E97" s="183">
        <f t="shared" si="2"/>
        <v>16.707</v>
      </c>
      <c r="F97" s="141"/>
      <c r="G97" s="188"/>
      <c r="H97" s="183"/>
      <c r="I97" s="188"/>
    </row>
    <row r="98" spans="1:9" s="28" customFormat="1" ht="26.25" customHeight="1" hidden="1">
      <c r="A98" s="152">
        <v>12</v>
      </c>
      <c r="B98" s="175" t="s">
        <v>204</v>
      </c>
      <c r="C98" s="182"/>
      <c r="D98" s="205">
        <v>17.434</v>
      </c>
      <c r="E98" s="183">
        <f t="shared" si="2"/>
        <v>17.434</v>
      </c>
      <c r="F98" s="141"/>
      <c r="G98" s="188"/>
      <c r="H98" s="183">
        <f>E98*1.157</f>
        <v>20.171138000000003</v>
      </c>
      <c r="I98" s="188">
        <f>H98*1.07/J15</f>
        <v>5.395779415000001</v>
      </c>
    </row>
    <row r="99" spans="1:9" s="28" customFormat="1" ht="40.5" customHeight="1" hidden="1">
      <c r="A99" s="152">
        <v>14</v>
      </c>
      <c r="B99" s="175" t="s">
        <v>205</v>
      </c>
      <c r="C99" s="182"/>
      <c r="D99" s="205">
        <v>10.328</v>
      </c>
      <c r="E99" s="183">
        <f t="shared" si="2"/>
        <v>10.328</v>
      </c>
      <c r="F99" s="141"/>
      <c r="G99" s="188"/>
      <c r="H99" s="183">
        <f>D99*1.157</f>
        <v>11.949496</v>
      </c>
      <c r="I99" s="188">
        <f>H99*1.07/J15</f>
        <v>3.19649018</v>
      </c>
    </row>
    <row r="100" spans="1:9" s="28" customFormat="1" ht="40.5" customHeight="1" hidden="1">
      <c r="A100" s="151">
        <v>15</v>
      </c>
      <c r="B100" s="175" t="s">
        <v>206</v>
      </c>
      <c r="C100" s="182"/>
      <c r="D100" s="205">
        <v>0.721</v>
      </c>
      <c r="E100" s="183">
        <f t="shared" si="2"/>
        <v>0.721</v>
      </c>
      <c r="F100" s="141"/>
      <c r="G100" s="188"/>
      <c r="H100" s="183">
        <v>0</v>
      </c>
      <c r="I100" s="188">
        <v>0</v>
      </c>
    </row>
    <row r="101" spans="1:9" s="28" customFormat="1" ht="40.5" customHeight="1" hidden="1">
      <c r="A101" s="151"/>
      <c r="B101" s="175" t="s">
        <v>247</v>
      </c>
      <c r="C101" s="182"/>
      <c r="D101" s="205">
        <v>148.419</v>
      </c>
      <c r="E101" s="183">
        <f t="shared" si="2"/>
        <v>148.419</v>
      </c>
      <c r="F101" s="141"/>
      <c r="G101" s="188"/>
      <c r="H101" s="183"/>
      <c r="I101" s="188"/>
    </row>
    <row r="102" spans="1:9" s="28" customFormat="1" ht="40.5" customHeight="1" hidden="1">
      <c r="A102" s="152">
        <v>16</v>
      </c>
      <c r="B102" s="175" t="s">
        <v>207</v>
      </c>
      <c r="C102" s="182"/>
      <c r="D102" s="205">
        <v>11.956</v>
      </c>
      <c r="E102" s="183">
        <f t="shared" si="2"/>
        <v>11.956</v>
      </c>
      <c r="F102" s="141"/>
      <c r="G102" s="188"/>
      <c r="H102" s="183">
        <f>D102</f>
        <v>11.956</v>
      </c>
      <c r="I102" s="188">
        <f>H102*1.07/J15</f>
        <v>3.19823</v>
      </c>
    </row>
    <row r="103" spans="1:9" s="28" customFormat="1" ht="40.5" customHeight="1" hidden="1">
      <c r="A103" s="151">
        <v>17</v>
      </c>
      <c r="B103" s="175" t="s">
        <v>208</v>
      </c>
      <c r="C103" s="182"/>
      <c r="D103" s="205">
        <v>6.351</v>
      </c>
      <c r="E103" s="183">
        <f t="shared" si="2"/>
        <v>6.351</v>
      </c>
      <c r="F103" s="141"/>
      <c r="G103" s="188"/>
      <c r="H103" s="183">
        <f>D103*1.157</f>
        <v>7.348107</v>
      </c>
      <c r="I103" s="188">
        <f>H103*1.07/J15</f>
        <v>1.9656186225</v>
      </c>
    </row>
    <row r="104" spans="1:9" s="28" customFormat="1" ht="40.5" customHeight="1" hidden="1">
      <c r="A104" s="152">
        <v>18</v>
      </c>
      <c r="B104" s="175" t="s">
        <v>209</v>
      </c>
      <c r="C104" s="182"/>
      <c r="D104" s="205">
        <v>14.44</v>
      </c>
      <c r="E104" s="183">
        <f t="shared" si="2"/>
        <v>14.44</v>
      </c>
      <c r="F104" s="141"/>
      <c r="G104" s="188"/>
      <c r="H104" s="183">
        <f>D104*1.157</f>
        <v>16.70708</v>
      </c>
      <c r="I104" s="188">
        <f>H104*1.07/J15</f>
        <v>4.469143900000001</v>
      </c>
    </row>
    <row r="105" spans="1:9" s="28" customFormat="1" ht="40.5" customHeight="1" hidden="1">
      <c r="A105" s="151">
        <v>19</v>
      </c>
      <c r="B105" s="175" t="s">
        <v>210</v>
      </c>
      <c r="C105" s="182"/>
      <c r="D105" s="205">
        <v>0.464</v>
      </c>
      <c r="E105" s="184">
        <f t="shared" si="2"/>
        <v>0.464</v>
      </c>
      <c r="F105" s="141"/>
      <c r="G105" s="188"/>
      <c r="H105" s="183">
        <f>D105*1.157</f>
        <v>0.536848</v>
      </c>
      <c r="I105" s="188">
        <f>H105*1.07/J15</f>
        <v>0.14360684</v>
      </c>
    </row>
    <row r="106" spans="1:9" s="28" customFormat="1" ht="40.5" customHeight="1" hidden="1">
      <c r="A106" s="151"/>
      <c r="B106" s="175" t="s">
        <v>248</v>
      </c>
      <c r="C106" s="182"/>
      <c r="D106" s="205">
        <v>8.696</v>
      </c>
      <c r="E106" s="184">
        <f t="shared" si="2"/>
        <v>8.696</v>
      </c>
      <c r="F106" s="141"/>
      <c r="G106" s="188"/>
      <c r="H106" s="183"/>
      <c r="I106" s="188"/>
    </row>
    <row r="107" spans="1:9" s="28" customFormat="1" ht="40.5" customHeight="1" hidden="1">
      <c r="A107" s="151"/>
      <c r="B107" s="175" t="s">
        <v>249</v>
      </c>
      <c r="C107" s="182"/>
      <c r="D107" s="205">
        <v>12458.949</v>
      </c>
      <c r="E107" s="184">
        <f t="shared" si="2"/>
        <v>12458.949</v>
      </c>
      <c r="F107" s="141"/>
      <c r="G107" s="188"/>
      <c r="H107" s="183"/>
      <c r="I107" s="188"/>
    </row>
    <row r="108" spans="1:9" s="28" customFormat="1" ht="40.5" customHeight="1" hidden="1">
      <c r="A108" s="151">
        <v>23</v>
      </c>
      <c r="B108" s="175" t="s">
        <v>211</v>
      </c>
      <c r="C108" s="182"/>
      <c r="D108" s="205">
        <v>163.535</v>
      </c>
      <c r="E108" s="183">
        <f t="shared" si="2"/>
        <v>163.535</v>
      </c>
      <c r="F108" s="141"/>
      <c r="G108" s="188"/>
      <c r="H108" s="183">
        <v>241.65373439999996</v>
      </c>
      <c r="I108" s="188">
        <f>291.1842240896/J15</f>
        <v>72.7960560224</v>
      </c>
    </row>
    <row r="109" spans="1:9" s="28" customFormat="1" ht="40.5" customHeight="1" hidden="1">
      <c r="A109" s="152">
        <v>24</v>
      </c>
      <c r="B109" s="175" t="s">
        <v>212</v>
      </c>
      <c r="C109" s="182"/>
      <c r="D109" s="205">
        <v>74.085</v>
      </c>
      <c r="E109" s="183">
        <f t="shared" si="2"/>
        <v>74.085</v>
      </c>
      <c r="F109" s="141"/>
      <c r="G109" s="188"/>
      <c r="H109" s="183">
        <v>0</v>
      </c>
      <c r="I109" s="188">
        <v>0</v>
      </c>
    </row>
    <row r="110" spans="1:9" s="28" customFormat="1" ht="40.5" customHeight="1" hidden="1">
      <c r="A110" s="151"/>
      <c r="B110" s="175" t="s">
        <v>250</v>
      </c>
      <c r="C110" s="182"/>
      <c r="D110" s="205">
        <v>1.702</v>
      </c>
      <c r="E110" s="183">
        <f t="shared" si="2"/>
        <v>1.702</v>
      </c>
      <c r="F110" s="141"/>
      <c r="G110" s="188"/>
      <c r="H110" s="183"/>
      <c r="I110" s="188"/>
    </row>
    <row r="111" spans="1:9" s="28" customFormat="1" ht="40.5" customHeight="1" hidden="1">
      <c r="A111" s="151"/>
      <c r="B111" s="175" t="s">
        <v>251</v>
      </c>
      <c r="C111" s="182"/>
      <c r="D111" s="205">
        <v>0.228</v>
      </c>
      <c r="E111" s="183"/>
      <c r="F111" s="141"/>
      <c r="G111" s="188"/>
      <c r="H111" s="183"/>
      <c r="I111" s="188"/>
    </row>
    <row r="112" spans="1:9" s="28" customFormat="1" ht="40.5" customHeight="1" hidden="1">
      <c r="A112" s="151">
        <v>25</v>
      </c>
      <c r="B112" s="175" t="s">
        <v>252</v>
      </c>
      <c r="C112" s="182"/>
      <c r="D112" s="205">
        <v>724.618</v>
      </c>
      <c r="E112" s="183">
        <f t="shared" si="2"/>
        <v>724.618</v>
      </c>
      <c r="F112" s="141"/>
      <c r="G112" s="188"/>
      <c r="H112" s="183">
        <v>0</v>
      </c>
      <c r="I112" s="188">
        <v>0</v>
      </c>
    </row>
    <row r="113" spans="1:9" s="28" customFormat="1" ht="40.5" customHeight="1" hidden="1">
      <c r="A113" s="152">
        <v>26</v>
      </c>
      <c r="B113" s="175" t="s">
        <v>213</v>
      </c>
      <c r="C113" s="182"/>
      <c r="D113" s="205">
        <v>0.005</v>
      </c>
      <c r="E113" s="183">
        <f t="shared" si="2"/>
        <v>0.005</v>
      </c>
      <c r="F113" s="141"/>
      <c r="G113" s="188"/>
      <c r="H113" s="184">
        <f>D113*1.157</f>
        <v>0.005785</v>
      </c>
      <c r="I113" s="189">
        <f>H113*1.07/J15</f>
        <v>0.0015474875000000001</v>
      </c>
    </row>
    <row r="114" spans="1:9" s="28" customFormat="1" ht="40.5" customHeight="1" hidden="1">
      <c r="A114" s="151">
        <v>27</v>
      </c>
      <c r="B114" s="175" t="s">
        <v>253</v>
      </c>
      <c r="C114" s="182"/>
      <c r="D114" s="205">
        <v>0.218</v>
      </c>
      <c r="E114" s="183">
        <f t="shared" si="2"/>
        <v>0.218</v>
      </c>
      <c r="F114" s="141"/>
      <c r="G114" s="188"/>
      <c r="H114" s="183">
        <v>0</v>
      </c>
      <c r="I114" s="188">
        <v>0</v>
      </c>
    </row>
    <row r="115" spans="1:9" s="28" customFormat="1" ht="40.5" customHeight="1" hidden="1">
      <c r="A115" s="152">
        <v>28</v>
      </c>
      <c r="B115" s="175" t="s">
        <v>254</v>
      </c>
      <c r="C115" s="182"/>
      <c r="D115" s="205">
        <v>0.059</v>
      </c>
      <c r="E115" s="183">
        <f t="shared" si="2"/>
        <v>0.059</v>
      </c>
      <c r="F115" s="141"/>
      <c r="G115" s="188"/>
      <c r="H115" s="183">
        <v>0</v>
      </c>
      <c r="I115" s="188">
        <v>0</v>
      </c>
    </row>
    <row r="116" spans="1:9" s="28" customFormat="1" ht="40.5" customHeight="1" hidden="1">
      <c r="A116" s="152"/>
      <c r="B116" s="175" t="s">
        <v>255</v>
      </c>
      <c r="C116" s="182"/>
      <c r="D116" s="205">
        <v>435.775</v>
      </c>
      <c r="E116" s="183">
        <f t="shared" si="2"/>
        <v>435.775</v>
      </c>
      <c r="F116" s="141"/>
      <c r="G116" s="188"/>
      <c r="H116" s="183"/>
      <c r="I116" s="188"/>
    </row>
    <row r="117" spans="1:9" s="28" customFormat="1" ht="40.5" customHeight="1" hidden="1">
      <c r="A117" s="152">
        <v>29</v>
      </c>
      <c r="B117" s="177" t="s">
        <v>214</v>
      </c>
      <c r="C117" s="182"/>
      <c r="D117" s="205">
        <v>0.035</v>
      </c>
      <c r="E117" s="183">
        <f t="shared" si="2"/>
        <v>0.035</v>
      </c>
      <c r="F117" s="141"/>
      <c r="G117" s="188"/>
      <c r="H117" s="183">
        <f>D117*1.074</f>
        <v>0.037590000000000005</v>
      </c>
      <c r="I117" s="188">
        <f>H117*1.067</f>
        <v>0.04010853</v>
      </c>
    </row>
    <row r="118" spans="1:9" s="28" customFormat="1" ht="40.5" customHeight="1" hidden="1">
      <c r="A118" s="151">
        <v>30</v>
      </c>
      <c r="B118" s="175" t="s">
        <v>104</v>
      </c>
      <c r="C118" s="182"/>
      <c r="D118" s="205" t="e">
        <f>#REF!</f>
        <v>#REF!</v>
      </c>
      <c r="E118" s="183"/>
      <c r="F118" s="141"/>
      <c r="G118" s="188"/>
      <c r="H118" s="183"/>
      <c r="I118" s="188"/>
    </row>
    <row r="119" spans="1:9" s="28" customFormat="1" ht="40.5" customHeight="1" hidden="1">
      <c r="A119" s="151"/>
      <c r="B119" s="178" t="s">
        <v>215</v>
      </c>
      <c r="C119" s="182"/>
      <c r="D119" s="140">
        <f>SUM(D120:D130)</f>
        <v>598.6753452197671</v>
      </c>
      <c r="E119" s="183">
        <f>D119-C119</f>
        <v>598.6753452197671</v>
      </c>
      <c r="F119" s="141"/>
      <c r="G119" s="188"/>
      <c r="H119" s="183">
        <f>SUM(H120:H130)</f>
        <v>770.61</v>
      </c>
      <c r="I119" s="192">
        <f>SUM(I120:I130)</f>
        <v>229.9504</v>
      </c>
    </row>
    <row r="120" spans="1:9" s="28" customFormat="1" ht="40.5" customHeight="1" hidden="1">
      <c r="A120" s="151">
        <v>1</v>
      </c>
      <c r="B120" s="175" t="s">
        <v>216</v>
      </c>
      <c r="C120" s="182"/>
      <c r="D120" s="205">
        <v>13.296</v>
      </c>
      <c r="E120" s="183">
        <f aca="true" t="shared" si="3" ref="E120:E130">D120-C120</f>
        <v>13.296</v>
      </c>
      <c r="F120" s="141"/>
      <c r="G120" s="188"/>
      <c r="H120" s="183">
        <v>95.76</v>
      </c>
      <c r="I120" s="192">
        <f>100.548/J15</f>
        <v>25.137</v>
      </c>
    </row>
    <row r="121" spans="1:9" s="28" customFormat="1" ht="40.5" customHeight="1" hidden="1">
      <c r="A121" s="151">
        <v>2</v>
      </c>
      <c r="B121" s="175" t="s">
        <v>217</v>
      </c>
      <c r="C121" s="182"/>
      <c r="D121" s="205">
        <v>5.168</v>
      </c>
      <c r="E121" s="183">
        <f t="shared" si="3"/>
        <v>5.168</v>
      </c>
      <c r="F121" s="141"/>
      <c r="G121" s="188"/>
      <c r="H121" s="183">
        <v>34.56</v>
      </c>
      <c r="I121" s="192">
        <f>36.288/J15</f>
        <v>9.072</v>
      </c>
    </row>
    <row r="122" spans="1:9" s="28" customFormat="1" ht="40.5" customHeight="1" hidden="1">
      <c r="A122" s="152">
        <v>3</v>
      </c>
      <c r="B122" s="177" t="s">
        <v>218</v>
      </c>
      <c r="C122" s="182"/>
      <c r="D122" s="205">
        <v>0</v>
      </c>
      <c r="E122" s="183">
        <f t="shared" si="3"/>
        <v>0</v>
      </c>
      <c r="F122" s="141"/>
      <c r="G122" s="188"/>
      <c r="H122" s="183">
        <v>0</v>
      </c>
      <c r="I122" s="192">
        <f>9.002/J15</f>
        <v>2.2505</v>
      </c>
    </row>
    <row r="123" spans="1:9" s="28" customFormat="1" ht="40.5" customHeight="1" hidden="1">
      <c r="A123" s="152">
        <v>4</v>
      </c>
      <c r="B123" s="177" t="s">
        <v>219</v>
      </c>
      <c r="C123" s="182"/>
      <c r="D123" s="205">
        <v>34.27032020454293</v>
      </c>
      <c r="E123" s="183">
        <f t="shared" si="3"/>
        <v>34.27032020454293</v>
      </c>
      <c r="F123" s="141"/>
      <c r="G123" s="188"/>
      <c r="H123" s="183">
        <v>25.2</v>
      </c>
      <c r="I123" s="192">
        <f>26.46/J15</f>
        <v>6.615</v>
      </c>
    </row>
    <row r="124" spans="1:9" s="28" customFormat="1" ht="40.5" customHeight="1" hidden="1">
      <c r="A124" s="151">
        <v>5</v>
      </c>
      <c r="B124" s="175" t="s">
        <v>220</v>
      </c>
      <c r="C124" s="182"/>
      <c r="D124" s="205">
        <v>7.090857748783543</v>
      </c>
      <c r="E124" s="183">
        <f t="shared" si="3"/>
        <v>7.090857748783543</v>
      </c>
      <c r="F124" s="141"/>
      <c r="G124" s="188"/>
      <c r="H124" s="183">
        <v>0</v>
      </c>
      <c r="I124" s="192">
        <v>0</v>
      </c>
    </row>
    <row r="125" spans="1:9" s="28" customFormat="1" ht="40.5" customHeight="1" hidden="1">
      <c r="A125" s="151">
        <v>6</v>
      </c>
      <c r="B125" s="175" t="s">
        <v>221</v>
      </c>
      <c r="C125" s="182"/>
      <c r="D125" s="205">
        <v>453.0031672664405</v>
      </c>
      <c r="E125" s="183">
        <f t="shared" si="3"/>
        <v>453.0031672664405</v>
      </c>
      <c r="F125" s="141"/>
      <c r="G125" s="188"/>
      <c r="H125" s="183">
        <v>518.0559999999999</v>
      </c>
      <c r="I125" s="192">
        <f>644.49/J15</f>
        <v>161.1225</v>
      </c>
    </row>
    <row r="126" spans="1:9" s="28" customFormat="1" ht="40.5" customHeight="1" hidden="1">
      <c r="A126" s="151">
        <v>7</v>
      </c>
      <c r="B126" s="175" t="s">
        <v>222</v>
      </c>
      <c r="C126" s="182"/>
      <c r="D126" s="205">
        <v>65.801</v>
      </c>
      <c r="E126" s="183">
        <f t="shared" si="3"/>
        <v>65.801</v>
      </c>
      <c r="F126" s="141"/>
      <c r="G126" s="188"/>
      <c r="H126" s="183">
        <v>56.402</v>
      </c>
      <c r="I126" s="192">
        <f>60.35/J15</f>
        <v>15.0875</v>
      </c>
    </row>
    <row r="127" spans="1:9" s="28" customFormat="1" ht="40.5" customHeight="1" hidden="1">
      <c r="A127" s="151">
        <v>8</v>
      </c>
      <c r="B127" s="175" t="s">
        <v>223</v>
      </c>
      <c r="C127" s="182"/>
      <c r="D127" s="205">
        <v>3.441</v>
      </c>
      <c r="E127" s="183">
        <f t="shared" si="3"/>
        <v>3.441</v>
      </c>
      <c r="F127" s="141"/>
      <c r="G127" s="188"/>
      <c r="H127" s="183">
        <v>0</v>
      </c>
      <c r="I127" s="192" t="s">
        <v>109</v>
      </c>
    </row>
    <row r="128" spans="1:9" s="28" customFormat="1" ht="40.5" customHeight="1" hidden="1">
      <c r="A128" s="151">
        <v>9</v>
      </c>
      <c r="B128" s="175" t="s">
        <v>224</v>
      </c>
      <c r="C128" s="182"/>
      <c r="D128" s="205">
        <v>11.973</v>
      </c>
      <c r="E128" s="183">
        <f t="shared" si="3"/>
        <v>11.973</v>
      </c>
      <c r="F128" s="141"/>
      <c r="G128" s="188"/>
      <c r="H128" s="183">
        <v>36</v>
      </c>
      <c r="I128" s="192">
        <f>H128*1.05/J15</f>
        <v>9.450000000000001</v>
      </c>
    </row>
    <row r="129" spans="1:9" s="28" customFormat="1" ht="40.5" customHeight="1" hidden="1">
      <c r="A129" s="151">
        <v>11</v>
      </c>
      <c r="B129" s="175" t="s">
        <v>225</v>
      </c>
      <c r="C129" s="182"/>
      <c r="D129" s="205">
        <v>1.152</v>
      </c>
      <c r="E129" s="183">
        <f t="shared" si="3"/>
        <v>1.152</v>
      </c>
      <c r="F129" s="141"/>
      <c r="G129" s="190"/>
      <c r="H129" s="183">
        <f>D129</f>
        <v>1.152</v>
      </c>
      <c r="I129" s="192">
        <f>H129*1.05/J15</f>
        <v>0.3024</v>
      </c>
    </row>
    <row r="130" spans="1:9" s="28" customFormat="1" ht="40.5" customHeight="1" hidden="1" thickBot="1">
      <c r="A130" s="156">
        <v>12</v>
      </c>
      <c r="B130" s="179" t="s">
        <v>226</v>
      </c>
      <c r="C130" s="182"/>
      <c r="D130" s="205">
        <v>3.48</v>
      </c>
      <c r="E130" s="186">
        <f t="shared" si="3"/>
        <v>3.48</v>
      </c>
      <c r="F130" s="142"/>
      <c r="G130" s="191"/>
      <c r="H130" s="183">
        <f>D130</f>
        <v>3.48</v>
      </c>
      <c r="I130" s="192">
        <f>H130*1.05/J15</f>
        <v>0.9135</v>
      </c>
    </row>
    <row r="131" spans="1:9" s="28" customFormat="1" ht="40.5" customHeight="1" hidden="1">
      <c r="A131" s="206"/>
      <c r="B131" s="207"/>
      <c r="C131" s="208"/>
      <c r="D131" s="209"/>
      <c r="E131" s="210"/>
      <c r="F131" s="211"/>
      <c r="G131" s="212"/>
      <c r="H131" s="213"/>
      <c r="I131" s="212"/>
    </row>
    <row r="132" spans="1:9" s="28" customFormat="1" ht="40.5" customHeight="1" hidden="1">
      <c r="A132" s="206"/>
      <c r="B132" s="207"/>
      <c r="C132" s="208"/>
      <c r="D132" s="209"/>
      <c r="E132" s="210"/>
      <c r="F132" s="211"/>
      <c r="G132" s="212"/>
      <c r="H132" s="213"/>
      <c r="I132" s="212"/>
    </row>
    <row r="133" spans="1:9" s="28" customFormat="1" ht="40.5" customHeight="1" hidden="1">
      <c r="A133" s="206"/>
      <c r="B133" s="207"/>
      <c r="C133" s="208"/>
      <c r="D133" s="209"/>
      <c r="E133" s="210"/>
      <c r="F133" s="211"/>
      <c r="G133" s="212"/>
      <c r="H133" s="213"/>
      <c r="I133" s="212"/>
    </row>
    <row r="134" spans="1:9" s="28" customFormat="1" ht="40.5" customHeight="1" hidden="1">
      <c r="A134" s="206"/>
      <c r="B134" s="207"/>
      <c r="C134" s="208"/>
      <c r="D134" s="209"/>
      <c r="E134" s="210"/>
      <c r="F134" s="211"/>
      <c r="G134" s="212"/>
      <c r="H134" s="213"/>
      <c r="I134" s="212"/>
    </row>
    <row r="135" spans="1:11" ht="26.25" customHeight="1" hidden="1">
      <c r="A135" s="27"/>
      <c r="B135" s="37"/>
      <c r="C135" s="31"/>
      <c r="D135" s="31"/>
      <c r="E135" s="31"/>
      <c r="F135" s="32"/>
      <c r="G135" s="31"/>
      <c r="H135" s="31"/>
      <c r="I135" s="33"/>
      <c r="J135" s="12"/>
      <c r="K135" s="12"/>
    </row>
    <row r="136" spans="1:9" ht="37.5" customHeight="1" hidden="1">
      <c r="A136" s="452" t="s">
        <v>236</v>
      </c>
      <c r="B136" s="452"/>
      <c r="C136" s="8" t="s">
        <v>18</v>
      </c>
      <c r="D136" s="8"/>
      <c r="E136" s="8"/>
      <c r="F136" s="453"/>
      <c r="G136" s="453"/>
      <c r="H136" s="229" t="s">
        <v>161</v>
      </c>
      <c r="I136" s="13"/>
    </row>
    <row r="137" spans="1:9" ht="20.25" hidden="1">
      <c r="A137" s="136"/>
      <c r="B137" s="137"/>
      <c r="C137" s="135"/>
      <c r="D137" s="135"/>
      <c r="E137" s="135"/>
      <c r="F137" s="9"/>
      <c r="G137" s="10"/>
      <c r="H137" s="138"/>
      <c r="I137" s="13"/>
    </row>
    <row r="138" spans="1:9" ht="40.5" customHeight="1" hidden="1">
      <c r="A138" s="449" t="s">
        <v>235</v>
      </c>
      <c r="B138" s="449"/>
      <c r="C138" s="8" t="s">
        <v>18</v>
      </c>
      <c r="D138" s="8"/>
      <c r="E138" s="8"/>
      <c r="F138" s="453"/>
      <c r="G138" s="453"/>
      <c r="H138" s="230" t="s">
        <v>178</v>
      </c>
      <c r="I138" s="13"/>
    </row>
    <row r="139" spans="1:9" ht="20.25" hidden="1">
      <c r="A139" s="136"/>
      <c r="B139" s="139"/>
      <c r="C139" s="135"/>
      <c r="D139" s="135"/>
      <c r="E139" s="135"/>
      <c r="F139" s="35"/>
      <c r="G139" s="36"/>
      <c r="H139" s="16"/>
      <c r="I139" s="13"/>
    </row>
    <row r="140" spans="1:8" ht="20.25" hidden="1">
      <c r="A140" s="444" t="s">
        <v>26</v>
      </c>
      <c r="B140" s="444"/>
      <c r="C140" s="8" t="s">
        <v>18</v>
      </c>
      <c r="D140" s="17"/>
      <c r="E140" s="7"/>
      <c r="F140" s="7"/>
      <c r="G140" s="7"/>
      <c r="H140" s="40" t="s">
        <v>181</v>
      </c>
    </row>
    <row r="141" spans="1:8" ht="20.25" hidden="1">
      <c r="A141" s="443"/>
      <c r="B141" s="443"/>
      <c r="C141" s="443"/>
      <c r="D141" s="443"/>
      <c r="E141" s="443"/>
      <c r="F141" s="7"/>
      <c r="G141" s="7"/>
      <c r="H141" s="40"/>
    </row>
    <row r="142" spans="3:6" s="79" customFormat="1" ht="12.75" hidden="1">
      <c r="C142" s="62"/>
      <c r="D142" s="81"/>
      <c r="E142" s="81"/>
      <c r="F142" s="78"/>
    </row>
    <row r="143" spans="1:2" ht="12.75">
      <c r="A143" s="373" t="s">
        <v>358</v>
      </c>
      <c r="B143" s="12" t="s">
        <v>359</v>
      </c>
    </row>
  </sheetData>
  <sheetProtection/>
  <mergeCells count="27">
    <mergeCell ref="A141:E141"/>
    <mergeCell ref="A140:B140"/>
    <mergeCell ref="A49:B49"/>
    <mergeCell ref="A77:B77"/>
    <mergeCell ref="A138:B138"/>
    <mergeCell ref="C46:F46"/>
    <mergeCell ref="B46:B47"/>
    <mergeCell ref="A136:B136"/>
    <mergeCell ref="F138:G138"/>
    <mergeCell ref="F136:G136"/>
    <mergeCell ref="A11:I11"/>
    <mergeCell ref="A13:A14"/>
    <mergeCell ref="B13:B14"/>
    <mergeCell ref="C13:F13"/>
    <mergeCell ref="A38:B38"/>
    <mergeCell ref="G13:H14"/>
    <mergeCell ref="I13:J14"/>
    <mergeCell ref="I5:J5"/>
    <mergeCell ref="H6:J6"/>
    <mergeCell ref="A10:J10"/>
    <mergeCell ref="G46:H46"/>
    <mergeCell ref="A46:A47"/>
    <mergeCell ref="B45:H45"/>
    <mergeCell ref="B44:H44"/>
    <mergeCell ref="A39:B39"/>
    <mergeCell ref="A40:B40"/>
    <mergeCell ref="A41:B41"/>
  </mergeCells>
  <printOptions horizontalCentered="1"/>
  <pageMargins left="0" right="0" top="0" bottom="0" header="0" footer="0"/>
  <pageSetup fitToHeight="2" horizontalDpi="600" verticalDpi="600" orientation="portrait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23"/>
  <sheetViews>
    <sheetView zoomScalePageLayoutView="0" workbookViewId="0" topLeftCell="A8">
      <selection activeCell="F18" sqref="F18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385" t="s">
        <v>315</v>
      </c>
      <c r="C1" s="385"/>
      <c r="D1" s="251"/>
    </row>
    <row r="2" spans="2:4" ht="39.75" customHeight="1">
      <c r="B2" s="251"/>
      <c r="C2" s="241" t="s">
        <v>257</v>
      </c>
      <c r="D2" s="251"/>
    </row>
    <row r="3" spans="1:3" ht="12.75">
      <c r="A3" s="60"/>
      <c r="B3" s="60"/>
      <c r="C3" s="60"/>
    </row>
    <row r="4" spans="1:3" ht="63" customHeight="1">
      <c r="A4" s="454" t="s">
        <v>313</v>
      </c>
      <c r="B4" s="454"/>
      <c r="C4" s="454"/>
    </row>
    <row r="5" spans="1:3" ht="15.75">
      <c r="A5" s="285"/>
      <c r="B5" s="285"/>
      <c r="C5" s="285"/>
    </row>
    <row r="6" spans="1:3" ht="15.75">
      <c r="A6" s="285"/>
      <c r="B6" s="285"/>
      <c r="C6" s="285"/>
    </row>
    <row r="7" spans="1:3" ht="64.5" customHeight="1">
      <c r="A7" s="95" t="s">
        <v>300</v>
      </c>
      <c r="B7" s="95" t="s">
        <v>304</v>
      </c>
      <c r="C7" s="95" t="s">
        <v>324</v>
      </c>
    </row>
    <row r="8" spans="1:3" ht="64.5" customHeight="1">
      <c r="A8" s="284" t="s">
        <v>305</v>
      </c>
      <c r="B8" s="300">
        <v>5279.666666666667</v>
      </c>
      <c r="C8" s="196">
        <v>150</v>
      </c>
    </row>
    <row r="9" spans="1:3" ht="31.5">
      <c r="A9" s="93" t="s">
        <v>302</v>
      </c>
      <c r="B9" s="341">
        <v>5279.666666666667</v>
      </c>
      <c r="C9" s="270">
        <v>150</v>
      </c>
    </row>
    <row r="10" spans="1:3" ht="31.5">
      <c r="A10" s="93" t="s">
        <v>301</v>
      </c>
      <c r="B10" s="91"/>
      <c r="C10" s="235"/>
    </row>
    <row r="11" spans="1:3" ht="31.5">
      <c r="A11" s="93" t="s">
        <v>303</v>
      </c>
      <c r="B11" s="91"/>
      <c r="C11" s="235"/>
    </row>
    <row r="12" spans="1:3" ht="84.75" customHeight="1">
      <c r="A12" s="94" t="s">
        <v>306</v>
      </c>
      <c r="B12" s="300">
        <v>84909.33333333333</v>
      </c>
      <c r="C12" s="300">
        <v>16327.116666666665</v>
      </c>
    </row>
    <row r="13" spans="1:3" ht="31.5">
      <c r="A13" s="93" t="s">
        <v>307</v>
      </c>
      <c r="B13" s="341">
        <v>52957</v>
      </c>
      <c r="C13" s="302">
        <v>5457.866666666666</v>
      </c>
    </row>
    <row r="14" spans="1:3" ht="31.5">
      <c r="A14" s="93" t="s">
        <v>308</v>
      </c>
      <c r="B14" s="341">
        <v>3404</v>
      </c>
      <c r="C14" s="270">
        <v>1943.1999999999998</v>
      </c>
    </row>
    <row r="15" spans="1:7" ht="31.5">
      <c r="A15" s="93" t="s">
        <v>309</v>
      </c>
      <c r="B15" s="341">
        <v>18567</v>
      </c>
      <c r="C15" s="270">
        <v>3319.0499999999997</v>
      </c>
      <c r="G15" s="340"/>
    </row>
    <row r="16" spans="1:3" ht="31.5">
      <c r="A16" s="93" t="s">
        <v>310</v>
      </c>
      <c r="B16" s="341">
        <v>9981.333333333334</v>
      </c>
      <c r="C16" s="270">
        <v>5607</v>
      </c>
    </row>
    <row r="17" spans="1:3" ht="31.5">
      <c r="A17" s="93" t="s">
        <v>311</v>
      </c>
      <c r="B17" s="91"/>
      <c r="C17" s="235"/>
    </row>
    <row r="18" spans="1:3" ht="66" customHeight="1">
      <c r="A18" s="284" t="s">
        <v>312</v>
      </c>
      <c r="B18" s="300">
        <v>0</v>
      </c>
      <c r="C18" s="300">
        <v>0</v>
      </c>
    </row>
    <row r="19" spans="1:3" ht="31.5">
      <c r="A19" s="93" t="s">
        <v>307</v>
      </c>
      <c r="B19" s="91"/>
      <c r="C19" s="91"/>
    </row>
    <row r="20" spans="1:3" ht="31.5">
      <c r="A20" s="93" t="s">
        <v>308</v>
      </c>
      <c r="B20" s="92"/>
      <c r="C20" s="92"/>
    </row>
    <row r="21" spans="1:3" ht="31.5">
      <c r="A21" s="93" t="s">
        <v>309</v>
      </c>
      <c r="B21" s="92"/>
      <c r="C21" s="92"/>
    </row>
    <row r="22" spans="1:3" ht="31.5">
      <c r="A22" s="93" t="s">
        <v>310</v>
      </c>
      <c r="B22" s="92"/>
      <c r="C22" s="92"/>
    </row>
    <row r="23" spans="1:3" ht="31.5">
      <c r="A23" s="93" t="s">
        <v>311</v>
      </c>
      <c r="B23" s="92"/>
      <c r="C23" s="92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15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4" ht="12.75">
      <c r="C1" s="385" t="s">
        <v>314</v>
      </c>
      <c r="D1" s="385"/>
    </row>
    <row r="2" spans="3:4" ht="39.75" customHeight="1">
      <c r="C2" s="251"/>
      <c r="D2" s="241" t="s">
        <v>257</v>
      </c>
    </row>
    <row r="3" spans="1:4" ht="12.75">
      <c r="A3" s="60"/>
      <c r="B3" s="60"/>
      <c r="C3" s="60"/>
      <c r="D3" s="60"/>
    </row>
    <row r="4" spans="1:4" ht="77.25" customHeight="1">
      <c r="A4" s="454" t="s">
        <v>316</v>
      </c>
      <c r="B4" s="454"/>
      <c r="C4" s="454"/>
      <c r="D4" s="454"/>
    </row>
    <row r="5" spans="1:4" ht="15.75">
      <c r="A5" s="285"/>
      <c r="B5" s="285"/>
      <c r="C5" s="285"/>
      <c r="D5" s="285"/>
    </row>
    <row r="6" spans="1:4" ht="15.75">
      <c r="A6" s="285"/>
      <c r="B6" s="285"/>
      <c r="C6" s="285"/>
      <c r="D6" s="285"/>
    </row>
    <row r="7" spans="1:4" ht="80.25" customHeight="1">
      <c r="A7" s="95" t="s">
        <v>300</v>
      </c>
      <c r="B7" s="95" t="s">
        <v>323</v>
      </c>
      <c r="C7" s="95" t="s">
        <v>317</v>
      </c>
      <c r="D7" s="95" t="s">
        <v>322</v>
      </c>
    </row>
    <row r="8" spans="1:4" ht="83.25" customHeight="1">
      <c r="A8" s="284" t="s">
        <v>318</v>
      </c>
      <c r="B8" s="196">
        <v>5579</v>
      </c>
      <c r="C8" s="301">
        <v>12.46</v>
      </c>
      <c r="D8" s="196">
        <v>5564.85</v>
      </c>
    </row>
    <row r="9" spans="1:4" ht="25.5" customHeight="1">
      <c r="A9" s="93" t="s">
        <v>319</v>
      </c>
      <c r="B9" s="270">
        <v>1673.7</v>
      </c>
      <c r="C9" s="302">
        <v>3.7359999999999998</v>
      </c>
      <c r="D9" s="235">
        <v>1575.75</v>
      </c>
    </row>
    <row r="10" spans="1:4" ht="25.5" customHeight="1">
      <c r="A10" s="93" t="s">
        <v>320</v>
      </c>
      <c r="B10" s="270">
        <v>3905.2999999999997</v>
      </c>
      <c r="C10" s="302">
        <v>8.724</v>
      </c>
      <c r="D10" s="235">
        <v>3989.1</v>
      </c>
    </row>
    <row r="11" spans="1:4" ht="24" customHeight="1">
      <c r="A11" s="93" t="s">
        <v>147</v>
      </c>
      <c r="B11" s="93"/>
      <c r="C11" s="302">
        <v>0</v>
      </c>
      <c r="D11" s="235">
        <v>0</v>
      </c>
    </row>
    <row r="12" spans="1:4" ht="84.75" customHeight="1">
      <c r="A12" s="94" t="s">
        <v>321</v>
      </c>
      <c r="B12" s="196">
        <v>42098.666666666664</v>
      </c>
      <c r="C12" s="301">
        <v>143.44783333333334</v>
      </c>
      <c r="D12" s="196">
        <v>18877.463333333333</v>
      </c>
    </row>
    <row r="13" spans="1:4" ht="23.25" customHeight="1">
      <c r="A13" s="93" t="s">
        <v>319</v>
      </c>
      <c r="B13" s="270">
        <v>39364</v>
      </c>
      <c r="C13" s="302">
        <v>87.88583333333332</v>
      </c>
      <c r="D13" s="270">
        <v>7986.163333333333</v>
      </c>
    </row>
    <row r="14" spans="1:4" ht="24" customHeight="1">
      <c r="A14" s="93" t="s">
        <v>320</v>
      </c>
      <c r="B14" s="270">
        <v>2734.6666666666665</v>
      </c>
      <c r="C14" s="302">
        <v>55.562000000000005</v>
      </c>
      <c r="D14" s="270">
        <v>10891.300000000001</v>
      </c>
    </row>
    <row r="15" spans="1:4" ht="24" customHeight="1">
      <c r="A15" s="93" t="s">
        <v>147</v>
      </c>
      <c r="B15" s="93"/>
      <c r="C15" s="302">
        <v>0</v>
      </c>
      <c r="D15" s="270">
        <v>0</v>
      </c>
    </row>
  </sheetData>
  <sheetProtection/>
  <mergeCells count="2">
    <mergeCell ref="C1:D1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J28"/>
  <sheetViews>
    <sheetView zoomScalePageLayoutView="0" workbookViewId="0" topLeftCell="A13">
      <selection activeCell="O22" sqref="O22"/>
    </sheetView>
  </sheetViews>
  <sheetFormatPr defaultColWidth="9.00390625" defaultRowHeight="12.75"/>
  <cols>
    <col min="1" max="1" width="15.00390625" style="0" customWidth="1"/>
  </cols>
  <sheetData>
    <row r="1" spans="9:10" ht="12.75">
      <c r="I1" s="385" t="s">
        <v>342</v>
      </c>
      <c r="J1" s="385"/>
    </row>
    <row r="2" spans="7:10" ht="49.5" customHeight="1">
      <c r="G2" s="385" t="s">
        <v>257</v>
      </c>
      <c r="H2" s="385"/>
      <c r="I2" s="385"/>
      <c r="J2" s="385"/>
    </row>
    <row r="3" spans="1:10" ht="54.75" customHeight="1">
      <c r="A3" s="455" t="s">
        <v>348</v>
      </c>
      <c r="B3" s="382"/>
      <c r="C3" s="382"/>
      <c r="D3" s="382"/>
      <c r="E3" s="382"/>
      <c r="F3" s="382"/>
      <c r="G3" s="382"/>
      <c r="H3" s="382"/>
      <c r="I3" s="382"/>
      <c r="J3" s="382"/>
    </row>
    <row r="6" spans="1:10" ht="30" customHeight="1">
      <c r="A6" s="458" t="s">
        <v>327</v>
      </c>
      <c r="B6" s="459" t="s">
        <v>329</v>
      </c>
      <c r="C6" s="460"/>
      <c r="D6" s="460"/>
      <c r="E6" s="459" t="s">
        <v>330</v>
      </c>
      <c r="F6" s="460"/>
      <c r="G6" s="460"/>
      <c r="H6" s="459" t="s">
        <v>331</v>
      </c>
      <c r="I6" s="460"/>
      <c r="J6" s="460"/>
    </row>
    <row r="7" spans="1:10" ht="30">
      <c r="A7" s="458"/>
      <c r="B7" s="305" t="s">
        <v>55</v>
      </c>
      <c r="C7" s="305" t="s">
        <v>320</v>
      </c>
      <c r="D7" s="304" t="s">
        <v>328</v>
      </c>
      <c r="E7" s="305" t="s">
        <v>55</v>
      </c>
      <c r="F7" s="306" t="s">
        <v>320</v>
      </c>
      <c r="G7" s="304" t="s">
        <v>328</v>
      </c>
      <c r="H7" s="306" t="s">
        <v>55</v>
      </c>
      <c r="I7" s="305" t="s">
        <v>320</v>
      </c>
      <c r="J7" s="326" t="s">
        <v>328</v>
      </c>
    </row>
    <row r="8" spans="1:10" ht="33.75" customHeight="1">
      <c r="A8" s="307" t="s">
        <v>332</v>
      </c>
      <c r="B8" s="308">
        <v>4095</v>
      </c>
      <c r="C8" s="308">
        <v>32</v>
      </c>
      <c r="D8" s="308">
        <v>0</v>
      </c>
      <c r="E8" s="309">
        <v>33867.237</v>
      </c>
      <c r="F8" s="309">
        <v>387</v>
      </c>
      <c r="G8" s="309">
        <v>0</v>
      </c>
      <c r="H8" s="309">
        <v>5182.32636</v>
      </c>
      <c r="I8" s="324">
        <v>113.698</v>
      </c>
      <c r="J8" s="315">
        <v>0</v>
      </c>
    </row>
    <row r="9" spans="1:10" ht="15">
      <c r="A9" s="310" t="s">
        <v>333</v>
      </c>
      <c r="B9" s="308"/>
      <c r="C9" s="308"/>
      <c r="D9" s="308"/>
      <c r="E9" s="309"/>
      <c r="F9" s="309"/>
      <c r="G9" s="309"/>
      <c r="H9" s="327"/>
      <c r="I9" s="328"/>
      <c r="J9" s="309"/>
    </row>
    <row r="10" spans="1:10" ht="36" customHeight="1">
      <c r="A10" s="311" t="s">
        <v>334</v>
      </c>
      <c r="B10" s="312">
        <v>3251</v>
      </c>
      <c r="C10" s="312">
        <v>17</v>
      </c>
      <c r="D10" s="312">
        <v>0</v>
      </c>
      <c r="E10" s="313">
        <v>28850.7</v>
      </c>
      <c r="F10" s="313">
        <v>215</v>
      </c>
      <c r="G10" s="313">
        <v>0</v>
      </c>
      <c r="H10" s="329">
        <v>1515.2911</v>
      </c>
      <c r="I10" s="328">
        <v>35.323</v>
      </c>
      <c r="J10" s="318">
        <v>0</v>
      </c>
    </row>
    <row r="11" spans="1:10" ht="44.25" customHeight="1">
      <c r="A11" s="307" t="s">
        <v>335</v>
      </c>
      <c r="B11" s="323">
        <v>134</v>
      </c>
      <c r="C11" s="323">
        <v>82</v>
      </c>
      <c r="D11" s="323">
        <v>0</v>
      </c>
      <c r="E11" s="324">
        <v>6526.09</v>
      </c>
      <c r="F11" s="324">
        <v>5846.4</v>
      </c>
      <c r="G11" s="324">
        <v>0</v>
      </c>
      <c r="H11" s="330">
        <v>8606.27269</v>
      </c>
      <c r="I11" s="331">
        <v>769.074</v>
      </c>
      <c r="J11" s="318">
        <v>0</v>
      </c>
    </row>
    <row r="12" spans="1:10" ht="15">
      <c r="A12" s="310" t="s">
        <v>333</v>
      </c>
      <c r="B12" s="308"/>
      <c r="C12" s="308"/>
      <c r="D12" s="308"/>
      <c r="E12" s="309"/>
      <c r="F12" s="309"/>
      <c r="G12" s="309"/>
      <c r="H12" s="309"/>
      <c r="I12" s="332"/>
      <c r="J12" s="332"/>
    </row>
    <row r="13" spans="1:10" ht="35.25" customHeight="1">
      <c r="A13" s="316" t="s">
        <v>336</v>
      </c>
      <c r="B13" s="317">
        <v>0</v>
      </c>
      <c r="C13" s="317">
        <v>0</v>
      </c>
      <c r="D13" s="317"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</row>
    <row r="14" spans="1:10" ht="52.5" customHeight="1">
      <c r="A14" s="307" t="s">
        <v>337</v>
      </c>
      <c r="B14" s="308">
        <v>5</v>
      </c>
      <c r="C14" s="308">
        <v>45</v>
      </c>
      <c r="D14" s="308">
        <v>0</v>
      </c>
      <c r="E14" s="309">
        <v>1176</v>
      </c>
      <c r="F14" s="309">
        <v>13701.69</v>
      </c>
      <c r="G14" s="309">
        <v>0</v>
      </c>
      <c r="H14" s="330">
        <v>4692.99484</v>
      </c>
      <c r="I14" s="331">
        <v>3476.64087</v>
      </c>
      <c r="J14" s="333">
        <v>0</v>
      </c>
    </row>
    <row r="15" spans="1:10" ht="15">
      <c r="A15" s="319" t="s">
        <v>333</v>
      </c>
      <c r="B15" s="308"/>
      <c r="C15" s="308"/>
      <c r="D15" s="308"/>
      <c r="E15" s="309"/>
      <c r="F15" s="309"/>
      <c r="G15" s="309"/>
      <c r="H15" s="334"/>
      <c r="I15" s="309"/>
      <c r="J15" s="335"/>
    </row>
    <row r="16" spans="1:10" ht="47.25" customHeight="1">
      <c r="A16" s="311" t="s">
        <v>338</v>
      </c>
      <c r="B16" s="317">
        <v>0</v>
      </c>
      <c r="C16" s="317">
        <v>0</v>
      </c>
      <c r="D16" s="317">
        <v>0</v>
      </c>
      <c r="E16" s="318">
        <v>0</v>
      </c>
      <c r="F16" s="318">
        <v>0</v>
      </c>
      <c r="G16" s="318">
        <v>0</v>
      </c>
      <c r="H16" s="336">
        <v>0</v>
      </c>
      <c r="I16" s="318">
        <v>0</v>
      </c>
      <c r="J16" s="337">
        <v>0</v>
      </c>
    </row>
    <row r="17" spans="1:10" ht="47.25" customHeight="1">
      <c r="A17" s="307" t="s">
        <v>339</v>
      </c>
      <c r="B17" s="317">
        <v>1</v>
      </c>
      <c r="C17" s="317">
        <v>7</v>
      </c>
      <c r="D17" s="317">
        <v>1</v>
      </c>
      <c r="E17" s="318">
        <v>3265</v>
      </c>
      <c r="F17" s="318">
        <v>16980</v>
      </c>
      <c r="G17" s="318">
        <v>2000</v>
      </c>
      <c r="H17" s="338">
        <v>38875.7572</v>
      </c>
      <c r="I17" s="330">
        <v>8808.04554</v>
      </c>
      <c r="J17" s="331">
        <v>43.12</v>
      </c>
    </row>
    <row r="18" spans="1:10" ht="15">
      <c r="A18" s="319" t="s">
        <v>333</v>
      </c>
      <c r="B18" s="308"/>
      <c r="C18" s="308"/>
      <c r="D18" s="308"/>
      <c r="E18" s="309"/>
      <c r="F18" s="339"/>
      <c r="G18" s="309"/>
      <c r="H18" s="339"/>
      <c r="I18" s="309"/>
      <c r="J18" s="335"/>
    </row>
    <row r="19" spans="1:10" ht="54" customHeight="1">
      <c r="A19" s="311" t="s">
        <v>338</v>
      </c>
      <c r="B19" s="317">
        <v>0</v>
      </c>
      <c r="C19" s="317">
        <v>0</v>
      </c>
      <c r="D19" s="317">
        <v>0</v>
      </c>
      <c r="E19" s="318">
        <v>0</v>
      </c>
      <c r="F19" s="336">
        <v>0</v>
      </c>
      <c r="G19" s="318">
        <v>0</v>
      </c>
      <c r="H19" s="336">
        <v>0</v>
      </c>
      <c r="I19" s="318">
        <v>0</v>
      </c>
      <c r="J19" s="337">
        <v>0</v>
      </c>
    </row>
    <row r="20" spans="1:10" ht="39" customHeight="1">
      <c r="A20" s="307" t="s">
        <v>340</v>
      </c>
      <c r="B20" s="323">
        <v>0</v>
      </c>
      <c r="C20" s="323">
        <v>0</v>
      </c>
      <c r="D20" s="323">
        <v>0</v>
      </c>
      <c r="E20" s="324">
        <v>0</v>
      </c>
      <c r="F20" s="325">
        <v>0</v>
      </c>
      <c r="G20" s="324">
        <v>0</v>
      </c>
      <c r="H20" s="325">
        <v>0</v>
      </c>
      <c r="I20" s="324">
        <v>0</v>
      </c>
      <c r="J20" s="333">
        <v>0</v>
      </c>
    </row>
    <row r="21" spans="1:10" ht="15">
      <c r="A21" s="319" t="s">
        <v>333</v>
      </c>
      <c r="B21" s="308"/>
      <c r="C21" s="308"/>
      <c r="D21" s="308"/>
      <c r="E21" s="309"/>
      <c r="F21" s="339"/>
      <c r="G21" s="309"/>
      <c r="H21" s="339"/>
      <c r="I21" s="309"/>
      <c r="J21" s="335"/>
    </row>
    <row r="22" spans="1:10" ht="48" customHeight="1">
      <c r="A22" s="311" t="s">
        <v>338</v>
      </c>
      <c r="B22" s="317">
        <v>0</v>
      </c>
      <c r="C22" s="317">
        <v>0</v>
      </c>
      <c r="D22" s="317">
        <v>0</v>
      </c>
      <c r="E22" s="318">
        <v>0</v>
      </c>
      <c r="F22" s="336">
        <v>0</v>
      </c>
      <c r="G22" s="318">
        <v>0</v>
      </c>
      <c r="H22" s="336">
        <v>0</v>
      </c>
      <c r="I22" s="318">
        <v>0</v>
      </c>
      <c r="J22" s="337">
        <v>0</v>
      </c>
    </row>
    <row r="23" spans="1:10" ht="37.5" customHeight="1">
      <c r="A23" s="307" t="s">
        <v>341</v>
      </c>
      <c r="B23" s="323">
        <v>0</v>
      </c>
      <c r="C23" s="323">
        <v>0</v>
      </c>
      <c r="D23" s="323">
        <v>0</v>
      </c>
      <c r="E23" s="324">
        <v>0</v>
      </c>
      <c r="F23" s="325">
        <v>0</v>
      </c>
      <c r="G23" s="324">
        <v>0</v>
      </c>
      <c r="H23" s="325">
        <v>0</v>
      </c>
      <c r="I23" s="324">
        <v>0</v>
      </c>
      <c r="J23" s="333">
        <v>0</v>
      </c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2.25" customHeight="1">
      <c r="A25" s="456" t="s">
        <v>344</v>
      </c>
      <c r="B25" s="456"/>
      <c r="C25" s="456"/>
      <c r="D25" s="456"/>
      <c r="E25" s="456"/>
      <c r="F25" s="456"/>
      <c r="G25" s="456"/>
      <c r="H25" s="456"/>
      <c r="I25" s="456"/>
      <c r="J25" s="456"/>
    </row>
    <row r="26" spans="1:10" ht="96.75" customHeight="1">
      <c r="A26" s="457" t="s">
        <v>345</v>
      </c>
      <c r="B26" s="457"/>
      <c r="C26" s="457"/>
      <c r="D26" s="457"/>
      <c r="E26" s="457"/>
      <c r="F26" s="457"/>
      <c r="G26" s="457"/>
      <c r="H26" s="457"/>
      <c r="I26" s="457"/>
      <c r="J26" s="457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303" t="s">
        <v>347</v>
      </c>
      <c r="B28" s="303"/>
      <c r="C28" s="303"/>
      <c r="D28" s="303"/>
      <c r="E28" s="303"/>
      <c r="F28" s="303"/>
      <c r="G28" s="303"/>
      <c r="H28" s="303"/>
      <c r="I28" s="303"/>
      <c r="J28" s="303"/>
    </row>
  </sheetData>
  <sheetProtection/>
  <mergeCells count="9">
    <mergeCell ref="I1:J1"/>
    <mergeCell ref="G2:J2"/>
    <mergeCell ref="A3:J3"/>
    <mergeCell ref="A25:J25"/>
    <mergeCell ref="A26:J26"/>
    <mergeCell ref="A6:A7"/>
    <mergeCell ref="B6:D6"/>
    <mergeCell ref="E6:G6"/>
    <mergeCell ref="H6:J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G28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19.75390625" style="0" customWidth="1"/>
    <col min="2" max="2" width="12.25390625" style="0" customWidth="1"/>
    <col min="3" max="3" width="12.75390625" style="0" customWidth="1"/>
    <col min="4" max="5" width="12.875" style="0" customWidth="1"/>
    <col min="6" max="6" width="12.25390625" style="0" customWidth="1"/>
    <col min="7" max="7" width="12.375" style="0" customWidth="1"/>
  </cols>
  <sheetData>
    <row r="1" spans="5:7" ht="12.75" customHeight="1">
      <c r="E1" s="463" t="s">
        <v>346</v>
      </c>
      <c r="F1" s="463"/>
      <c r="G1" s="463"/>
    </row>
    <row r="2" spans="5:7" ht="49.5" customHeight="1">
      <c r="E2" s="385" t="s">
        <v>257</v>
      </c>
      <c r="F2" s="385"/>
      <c r="G2" s="385"/>
    </row>
    <row r="3" spans="1:7" ht="54.75" customHeight="1">
      <c r="A3" s="464" t="s">
        <v>349</v>
      </c>
      <c r="B3" s="465"/>
      <c r="C3" s="465"/>
      <c r="D3" s="465"/>
      <c r="E3" s="465"/>
      <c r="F3" s="465"/>
      <c r="G3" s="465"/>
    </row>
    <row r="6" spans="1:7" ht="32.25" customHeight="1">
      <c r="A6" s="458" t="s">
        <v>327</v>
      </c>
      <c r="B6" s="459" t="s">
        <v>343</v>
      </c>
      <c r="C6" s="460"/>
      <c r="D6" s="460"/>
      <c r="E6" s="459" t="s">
        <v>330</v>
      </c>
      <c r="F6" s="460"/>
      <c r="G6" s="460"/>
    </row>
    <row r="7" spans="1:7" ht="30">
      <c r="A7" s="458"/>
      <c r="B7" s="305" t="s">
        <v>55</v>
      </c>
      <c r="C7" s="305" t="s">
        <v>320</v>
      </c>
      <c r="D7" s="304" t="s">
        <v>328</v>
      </c>
      <c r="E7" s="305" t="s">
        <v>55</v>
      </c>
      <c r="F7" s="306" t="s">
        <v>320</v>
      </c>
      <c r="G7" s="304" t="s">
        <v>328</v>
      </c>
    </row>
    <row r="8" spans="1:7" ht="33.75" customHeight="1">
      <c r="A8" s="307" t="s">
        <v>332</v>
      </c>
      <c r="B8" s="308">
        <v>4680</v>
      </c>
      <c r="C8" s="308">
        <v>50</v>
      </c>
      <c r="D8" s="308">
        <v>0</v>
      </c>
      <c r="E8" s="309">
        <v>38565.473</v>
      </c>
      <c r="F8" s="309">
        <v>544.3</v>
      </c>
      <c r="G8" s="309">
        <v>0</v>
      </c>
    </row>
    <row r="9" spans="1:7" ht="15">
      <c r="A9" s="310" t="s">
        <v>333</v>
      </c>
      <c r="B9" s="308"/>
      <c r="C9" s="308"/>
      <c r="D9" s="308"/>
      <c r="E9" s="309"/>
      <c r="F9" s="309"/>
      <c r="G9" s="309"/>
    </row>
    <row r="10" spans="1:7" ht="36" customHeight="1">
      <c r="A10" s="311" t="s">
        <v>334</v>
      </c>
      <c r="B10" s="312">
        <v>3642</v>
      </c>
      <c r="C10" s="312">
        <v>32</v>
      </c>
      <c r="D10" s="312">
        <v>0</v>
      </c>
      <c r="E10" s="313">
        <v>32061.8</v>
      </c>
      <c r="F10" s="313">
        <v>356</v>
      </c>
      <c r="G10" s="313">
        <v>0</v>
      </c>
    </row>
    <row r="11" spans="1:7" ht="44.25" customHeight="1">
      <c r="A11" s="307" t="s">
        <v>335</v>
      </c>
      <c r="B11" s="314">
        <v>235</v>
      </c>
      <c r="C11" s="314">
        <v>120</v>
      </c>
      <c r="D11" s="314">
        <v>0</v>
      </c>
      <c r="E11" s="315">
        <v>11829.110000000002</v>
      </c>
      <c r="F11" s="315">
        <v>9504.4</v>
      </c>
      <c r="G11" s="315">
        <v>0</v>
      </c>
    </row>
    <row r="12" spans="1:7" ht="15">
      <c r="A12" s="310" t="s">
        <v>333</v>
      </c>
      <c r="B12" s="308"/>
      <c r="C12" s="308"/>
      <c r="D12" s="308"/>
      <c r="E12" s="309"/>
      <c r="F12" s="309"/>
      <c r="G12" s="309"/>
    </row>
    <row r="13" spans="1:7" ht="35.25" customHeight="1">
      <c r="A13" s="316" t="s">
        <v>336</v>
      </c>
      <c r="B13" s="317">
        <v>0</v>
      </c>
      <c r="C13" s="317">
        <v>0</v>
      </c>
      <c r="D13" s="317">
        <v>0</v>
      </c>
      <c r="E13" s="318">
        <v>0</v>
      </c>
      <c r="F13" s="318">
        <v>0</v>
      </c>
      <c r="G13" s="318">
        <v>0</v>
      </c>
    </row>
    <row r="14" spans="1:7" ht="52.5" customHeight="1">
      <c r="A14" s="307" t="s">
        <v>337</v>
      </c>
      <c r="B14" s="317">
        <v>29</v>
      </c>
      <c r="C14" s="317">
        <v>66</v>
      </c>
      <c r="D14" s="317">
        <v>0</v>
      </c>
      <c r="E14" s="318">
        <v>9235</v>
      </c>
      <c r="F14" s="318">
        <v>20562.690000000002</v>
      </c>
      <c r="G14" s="318">
        <v>0</v>
      </c>
    </row>
    <row r="15" spans="1:7" ht="15">
      <c r="A15" s="319" t="s">
        <v>333</v>
      </c>
      <c r="B15" s="320"/>
      <c r="C15" s="320"/>
      <c r="D15" s="320"/>
      <c r="E15" s="321"/>
      <c r="F15" s="322"/>
      <c r="G15" s="321"/>
    </row>
    <row r="16" spans="1:7" ht="47.25" customHeight="1">
      <c r="A16" s="311" t="s">
        <v>338</v>
      </c>
      <c r="B16" s="317">
        <v>0</v>
      </c>
      <c r="C16" s="317">
        <v>0</v>
      </c>
      <c r="D16" s="317">
        <v>0</v>
      </c>
      <c r="E16" s="318">
        <v>0</v>
      </c>
      <c r="F16" s="318">
        <v>0</v>
      </c>
      <c r="G16" s="318">
        <v>0</v>
      </c>
    </row>
    <row r="17" spans="1:7" ht="47.25" customHeight="1">
      <c r="A17" s="307" t="s">
        <v>339</v>
      </c>
      <c r="B17" s="308">
        <v>5</v>
      </c>
      <c r="C17" s="308">
        <v>24</v>
      </c>
      <c r="D17" s="308">
        <v>3</v>
      </c>
      <c r="E17" s="309">
        <v>8093.4</v>
      </c>
      <c r="F17" s="309">
        <v>53896.79999999999</v>
      </c>
      <c r="G17" s="309">
        <v>11812.8</v>
      </c>
    </row>
    <row r="18" spans="1:7" ht="15">
      <c r="A18" s="319" t="s">
        <v>333</v>
      </c>
      <c r="B18" s="308"/>
      <c r="C18" s="308"/>
      <c r="D18" s="308"/>
      <c r="E18" s="309"/>
      <c r="F18" s="309"/>
      <c r="G18" s="309"/>
    </row>
    <row r="19" spans="1:7" ht="54" customHeight="1">
      <c r="A19" s="311" t="s">
        <v>338</v>
      </c>
      <c r="B19" s="317">
        <v>0</v>
      </c>
      <c r="C19" s="317">
        <v>0</v>
      </c>
      <c r="D19" s="317">
        <v>0</v>
      </c>
      <c r="E19" s="318">
        <v>0</v>
      </c>
      <c r="F19" s="318">
        <v>0</v>
      </c>
      <c r="G19" s="318">
        <v>0</v>
      </c>
    </row>
    <row r="20" spans="1:7" ht="39" customHeight="1">
      <c r="A20" s="307" t="s">
        <v>340</v>
      </c>
      <c r="B20" s="317">
        <v>0</v>
      </c>
      <c r="C20" s="317">
        <v>4</v>
      </c>
      <c r="D20" s="317">
        <v>0</v>
      </c>
      <c r="E20" s="318">
        <v>0</v>
      </c>
      <c r="F20" s="318">
        <v>82000</v>
      </c>
      <c r="G20" s="318">
        <v>0</v>
      </c>
    </row>
    <row r="21" spans="1:7" ht="15">
      <c r="A21" s="319" t="s">
        <v>333</v>
      </c>
      <c r="B21" s="320"/>
      <c r="C21" s="320"/>
      <c r="D21" s="320"/>
      <c r="E21" s="321"/>
      <c r="F21" s="322"/>
      <c r="G21" s="321"/>
    </row>
    <row r="22" spans="1:7" ht="48" customHeight="1">
      <c r="A22" s="311" t="s">
        <v>338</v>
      </c>
      <c r="B22" s="317">
        <v>0</v>
      </c>
      <c r="C22" s="317">
        <v>2</v>
      </c>
      <c r="D22" s="317">
        <v>0</v>
      </c>
      <c r="E22" s="318">
        <v>0</v>
      </c>
      <c r="F22" s="318">
        <v>30000</v>
      </c>
      <c r="G22" s="318">
        <v>0</v>
      </c>
    </row>
    <row r="23" spans="1:7" ht="37.5" customHeight="1">
      <c r="A23" s="307" t="s">
        <v>341</v>
      </c>
      <c r="B23" s="323">
        <v>0</v>
      </c>
      <c r="C23" s="323">
        <v>0</v>
      </c>
      <c r="D23" s="323">
        <v>0</v>
      </c>
      <c r="E23" s="324">
        <v>0</v>
      </c>
      <c r="F23" s="325">
        <v>0</v>
      </c>
      <c r="G23" s="324">
        <v>0</v>
      </c>
    </row>
    <row r="24" spans="1:7" ht="15">
      <c r="A24" s="129"/>
      <c r="B24" s="129"/>
      <c r="C24" s="129"/>
      <c r="D24" s="129"/>
      <c r="E24" s="129"/>
      <c r="F24" s="129"/>
      <c r="G24" s="129"/>
    </row>
    <row r="25" spans="1:7" ht="40.5" customHeight="1">
      <c r="A25" s="456" t="s">
        <v>344</v>
      </c>
      <c r="B25" s="456"/>
      <c r="C25" s="456"/>
      <c r="D25" s="456"/>
      <c r="E25" s="456"/>
      <c r="F25" s="456"/>
      <c r="G25" s="456"/>
    </row>
    <row r="26" spans="1:7" ht="104.25" customHeight="1">
      <c r="A26" s="462" t="s">
        <v>345</v>
      </c>
      <c r="B26" s="462"/>
      <c r="C26" s="462"/>
      <c r="D26" s="462"/>
      <c r="E26" s="462"/>
      <c r="F26" s="462"/>
      <c r="G26" s="46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461" t="s">
        <v>347</v>
      </c>
      <c r="B28" s="461"/>
      <c r="C28" s="461"/>
      <c r="D28" s="461"/>
      <c r="E28" s="461"/>
      <c r="F28" s="461"/>
      <c r="G28" s="461"/>
    </row>
  </sheetData>
  <sheetProtection/>
  <mergeCells count="9">
    <mergeCell ref="A28:G28"/>
    <mergeCell ref="A25:G25"/>
    <mergeCell ref="A26:G26"/>
    <mergeCell ref="E2:G2"/>
    <mergeCell ref="E1:G1"/>
    <mergeCell ref="A3:G3"/>
    <mergeCell ref="A6:A7"/>
    <mergeCell ref="B6:D6"/>
    <mergeCell ref="E6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2015-10-13T06:55:07Z</cp:lastPrinted>
  <dcterms:created xsi:type="dcterms:W3CDTF">2006-07-26T11:25:38Z</dcterms:created>
  <dcterms:modified xsi:type="dcterms:W3CDTF">2015-10-20T06:15:29Z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